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一般公共收入情况表" sheetId="1" r:id="rId1"/>
    <sheet name="一般公共支出合计表" sheetId="2" r:id="rId2"/>
    <sheet name="一般公共支出明细表" sheetId="3" r:id="rId3"/>
    <sheet name="基金收入情况表" sheetId="4" r:id="rId4"/>
    <sheet name="基金支出表" sheetId="5" r:id="rId5"/>
    <sheet name="社保基金收支总表" sheetId="6" r:id="rId6"/>
    <sheet name="国有资本经营" sheetId="7" r:id="rId7"/>
  </sheets>
  <definedNames>
    <definedName name="_xlnm.Print_Titles" localSheetId="0">'一般公共收入情况表'!$1:$4</definedName>
    <definedName name="_xlnm.Print_Titles" localSheetId="1">'一般公共支出合计表'!$1:$4</definedName>
    <definedName name="_xlnm.Print_Titles" localSheetId="2">'一般公共支出明细表'!$1:$4</definedName>
    <definedName name="_xlnm.Print_Titles" localSheetId="3">'基金收入情况表'!$1:$4</definedName>
    <definedName name="_xlnm.Print_Titles" localSheetId="4">'基金支出表'!$1:$4</definedName>
    <definedName name="_xlnm.Print_Titles" localSheetId="5">'社保基金收支总表'!$1:$4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<sst xmlns="http://schemas.openxmlformats.org/spreadsheetml/2006/main" count="755" uniqueCount="650">
  <si>
    <t>表一</t>
  </si>
  <si>
    <t>交城县二○一六年一般公共预算收入情况表</t>
  </si>
  <si>
    <t>单位：万元</t>
  </si>
  <si>
    <t>收入项目</t>
  </si>
  <si>
    <t>2015年同期数</t>
  </si>
  <si>
    <t>2016年完成数</t>
  </si>
  <si>
    <t>为去年同期的%</t>
  </si>
  <si>
    <t>备注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</si>
  <si>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</si>
  <si>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</si>
  <si>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</si>
  <si>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</si>
  <si>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</si>
  <si>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</si>
  <si>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</si>
  <si>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</si>
  <si>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</si>
  <si>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</si>
  <si>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</si>
  <si>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</si>
  <si>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</si>
  <si>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</si>
  <si>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</si>
  <si>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</si>
  <si>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</si>
  <si>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</si>
  <si>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</si>
  <si>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</si>
  <si>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6、其他收入</t>
  </si>
  <si>
    <t>一般公共预算收入合计</t>
  </si>
  <si>
    <t>三、上级补助收入</t>
  </si>
  <si>
    <t>1、返还性收入</t>
  </si>
  <si>
    <t xml:space="preserve">      增值税和消费税税收返还收入 </t>
  </si>
  <si>
    <t xml:space="preserve">      所得税基数返还收入</t>
  </si>
  <si>
    <t xml:space="preserve">      成品油价格和税费改革税收返还收入</t>
  </si>
  <si>
    <t xml:space="preserve">      其他税收返还收入</t>
  </si>
  <si>
    <t>2、一般性转移支付收入</t>
  </si>
  <si>
    <t xml:space="preserve">      体制补助收入</t>
  </si>
  <si>
    <t xml:space="preserve">      均衡性转移支付收入</t>
  </si>
  <si>
    <t xml:space="preserve">       革命老区及民族和边境地区转移支付收入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</si>
  <si>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</si>
  <si>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</si>
  <si>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</si>
  <si>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</si>
  <si>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企业事业单位划转补助收入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</si>
  <si>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</si>
  <si>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</si>
  <si>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</si>
  <si>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</si>
  <si>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</si>
  <si>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</si>
  <si>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</si>
  <si>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</si>
  <si>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</si>
  <si>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>3、专项转移支付收入</t>
  </si>
  <si>
    <t>四、债务转贷收入</t>
  </si>
  <si>
    <t>五、上年结余收入</t>
  </si>
  <si>
    <t>六、调入资金（基金转列）</t>
  </si>
  <si>
    <t>2016年由政府性基金转列为一般公共预算</t>
  </si>
  <si>
    <t>七、调入预算稳定调节基金</t>
  </si>
  <si>
    <t>一般公共预算收入总计</t>
  </si>
  <si>
    <t>表二</t>
  </si>
  <si>
    <t>交城县二○一六年一般公共预算支出汇总情况表</t>
  </si>
  <si>
    <t>预算科目</t>
  </si>
  <si>
    <t>2016年执行数</t>
  </si>
  <si>
    <t>占去年同期的%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</si>
  <si>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</si>
  <si>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</si>
  <si>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</si>
  <si>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</si>
  <si>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</si>
  <si>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</si>
  <si>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</si>
  <si>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</si>
  <si>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</si>
  <si>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</si>
  <si>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</si>
  <si>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</si>
  <si>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</si>
  <si>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</si>
  <si>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</si>
  <si>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</si>
  <si>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</si>
  <si>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</si>
  <si>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</si>
  <si>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</si>
  <si>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</si>
  <si>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二十三、债务付息支出</t>
  </si>
  <si>
    <t>二十四、债务发行费用支出</t>
  </si>
  <si>
    <t>二十五、体制上解支出</t>
  </si>
  <si>
    <t>二十六、债务还本支出</t>
  </si>
  <si>
    <t>二十七、安排预算稳定调节基金</t>
  </si>
  <si>
    <t>二十七、结转下年</t>
  </si>
  <si>
    <t>支出合计</t>
  </si>
  <si>
    <t>表三</t>
  </si>
  <si>
    <t>交城县二○一六年一般公共预算支出明细表</t>
  </si>
  <si>
    <t>项目</t>
  </si>
  <si>
    <t xml:space="preserve">2015年执行数 </t>
  </si>
  <si>
    <t xml:space="preserve">  人大事务</t>
  </si>
  <si>
    <t xml:space="preserve">    行政运行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</si>
  <si>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</si>
  <si>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</si>
  <si>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</si>
  <si>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</si>
  <si>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</si>
  <si>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</si>
  <si>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</si>
  <si>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</si>
  <si>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</si>
  <si>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政务公开审批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</si>
  <si>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</si>
  <si>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</si>
  <si>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</si>
  <si>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经济体制改革研究</t>
  </si>
  <si>
    <t xml:space="preserve">    事业运行</t>
  </si>
  <si>
    <t xml:space="preserve">    战略规划与实施</t>
  </si>
  <si>
    <t xml:space="preserve">  统计信息事务</t>
  </si>
  <si>
    <t xml:space="preserve">    专项统计业务</t>
  </si>
  <si>
    <t xml:space="preserve">    专项普查活动</t>
  </si>
  <si>
    <t xml:space="preserve">    统计抽样调查</t>
  </si>
  <si>
    <t xml:space="preserve">  财政事务</t>
  </si>
  <si>
    <t xml:space="preserve">    财政委托业务</t>
  </si>
  <si>
    <t xml:space="preserve">    预算改革业务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</si>
  <si>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</si>
  <si>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</si>
  <si>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</si>
  <si>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</si>
  <si>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</si>
  <si>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</si>
  <si>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</si>
  <si>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</si>
  <si>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</si>
  <si>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</si>
  <si>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</si>
  <si>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</si>
  <si>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</si>
  <si>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</si>
  <si>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</si>
  <si>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其他工商行政管理事务支出</t>
  </si>
  <si>
    <t xml:space="preserve">  质量技术监督与检验检疫事务</t>
  </si>
  <si>
    <t xml:space="preserve">    标准化管理</t>
  </si>
  <si>
    <t xml:space="preserve">    其他质量技术监督与检验检疫事务支出</t>
  </si>
  <si>
    <t xml:space="preserve">  宗教事务</t>
  </si>
  <si>
    <t xml:space="preserve">    其他宗教事务支出</t>
  </si>
  <si>
    <t xml:space="preserve">  港澳台侨事务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</si>
  <si>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</si>
  <si>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</si>
  <si>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</si>
  <si>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</si>
  <si>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</si>
  <si>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</si>
  <si>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</si>
  <si>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</si>
  <si>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</si>
  <si>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</si>
  <si>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</si>
  <si>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   事业运行</t>
  </si>
  <si>
    <t xml:space="preserve">    其他宣传事务支出</t>
  </si>
  <si>
    <t xml:space="preserve">  统战事务</t>
  </si>
  <si>
    <t xml:space="preserve">    其他统战事务支出 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</si>
  <si>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</si>
  <si>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</si>
  <si>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</si>
  <si>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</si>
  <si>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</si>
  <si>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二、国防支出</t>
  </si>
  <si>
    <t xml:space="preserve">  国防动员</t>
  </si>
  <si>
    <t xml:space="preserve">    兵役征集</t>
  </si>
  <si>
    <t xml:space="preserve">    国防教育</t>
  </si>
  <si>
    <t xml:space="preserve">    预备役部队</t>
  </si>
  <si>
    <t xml:space="preserve">    民兵</t>
  </si>
  <si>
    <t xml:space="preserve"> 其他国防支出</t>
  </si>
  <si>
    <t>三、公共安全支出</t>
  </si>
  <si>
    <t xml:space="preserve">  武装警察</t>
  </si>
  <si>
    <t xml:space="preserve">    内卫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</si>
  <si>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</si>
  <si>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</si>
  <si>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</si>
  <si>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</si>
  <si>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禁毒管理</t>
  </si>
  <si>
    <t xml:space="preserve">    国内安全保卫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</si>
  <si>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</si>
  <si>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</si>
  <si>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</si>
  <si>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</si>
  <si>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</si>
  <si>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</si>
  <si>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</si>
  <si>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</si>
  <si>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律师公证管理</t>
  </si>
  <si>
    <t xml:space="preserve">    法律援助</t>
  </si>
  <si>
    <t xml:space="preserve">    其他司法支出</t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</si>
  <si>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</si>
  <si>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</si>
  <si>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</si>
  <si>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</si>
  <si>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</si>
  <si>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</si>
  <si>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</si>
  <si>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</si>
  <si>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</si>
  <si>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</si>
  <si>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</si>
  <si>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</si>
  <si>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</si>
  <si>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</si>
  <si>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  其他成人教育支出</t>
  </si>
  <si>
    <r>
      <t xml:space="preserve">  </t>
    </r>
    <r>
      <rPr>
        <b/>
        <sz val="14"/>
        <rFont val="仿宋_GB2312"/>
        <family val="3"/>
      </rPr>
      <t>特殊教育</t>
    </r>
  </si>
  <si>
    <t xml:space="preserve"> 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</si>
  <si>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</si>
  <si>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</si>
  <si>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</si>
  <si>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</si>
  <si>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</si>
  <si>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</si>
  <si>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</si>
  <si>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</si>
  <si>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</si>
  <si>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</si>
  <si>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</si>
  <si>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</si>
  <si>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其他应用研究支出</t>
  </si>
  <si>
    <t xml:space="preserve">  技术研究与开发</t>
  </si>
  <si>
    <t xml:space="preserve">    应用技术研究与开发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</si>
  <si>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</si>
  <si>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</si>
  <si>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</si>
  <si>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其他科学技术普及支出</t>
  </si>
  <si>
    <t xml:space="preserve">  其他科学技术支出(款)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</si>
  <si>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</si>
  <si>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</si>
  <si>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</si>
  <si>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</si>
  <si>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</si>
  <si>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</si>
  <si>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</si>
  <si>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</si>
  <si>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</si>
  <si>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</si>
  <si>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</si>
  <si>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</si>
  <si>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</si>
  <si>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</si>
  <si>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</si>
  <si>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体育场馆</t>
  </si>
  <si>
    <t xml:space="preserve">  广播影视</t>
  </si>
  <si>
    <t xml:space="preserve">    电影</t>
  </si>
  <si>
    <t xml:space="preserve">    其他广播影视支出</t>
  </si>
  <si>
    <t xml:space="preserve">  其他文化体育与传媒支出(款)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</si>
  <si>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</si>
  <si>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</si>
  <si>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</si>
  <si>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</si>
  <si>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</si>
  <si>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</si>
  <si>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</si>
  <si>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</si>
  <si>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</si>
  <si>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 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</si>
  <si>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</si>
  <si>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</si>
  <si>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</si>
  <si>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</si>
  <si>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</si>
  <si>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</si>
  <si>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</si>
  <si>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</si>
  <si>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事业单位离退休</t>
  </si>
  <si>
    <t xml:space="preserve">    离退休人员管理机构</t>
  </si>
  <si>
    <t xml:space="preserve">    其他行政事业单位离退休支出</t>
  </si>
  <si>
    <t xml:space="preserve">  就业补助</t>
  </si>
  <si>
    <t xml:space="preserve">    小额担保贷款贴息</t>
  </si>
  <si>
    <t xml:space="preserve">    其他就业补助支出</t>
  </si>
  <si>
    <t xml:space="preserve">  抚恤</t>
  </si>
  <si>
    <r>
      <t xml:space="preserve">   </t>
    </r>
    <r>
      <rPr>
        <sz val="14"/>
        <rFont val="仿宋_GB2312"/>
        <family val="3"/>
      </rPr>
      <t xml:space="preserve"> 死亡抚恤</t>
    </r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</si>
  <si>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</si>
  <si>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</si>
  <si>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</si>
  <si>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</si>
  <si>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</si>
  <si>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</si>
  <si>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</si>
  <si>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</si>
  <si>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</si>
  <si>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</si>
  <si>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</si>
  <si>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</si>
  <si>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</si>
  <si>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</si>
  <si>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</si>
  <si>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</si>
  <si>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</si>
  <si>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</si>
  <si>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</si>
  <si>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</si>
  <si>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</si>
  <si>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</si>
  <si>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</si>
  <si>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</si>
  <si>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</si>
  <si>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</si>
  <si>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</si>
  <si>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</si>
  <si>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</si>
  <si>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</si>
  <si>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</si>
  <si>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</si>
  <si>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</si>
  <si>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</si>
  <si>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</si>
  <si>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</si>
  <si>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</si>
  <si>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</si>
  <si>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</si>
  <si>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</si>
  <si>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</si>
  <si>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</si>
  <si>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</si>
  <si>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</si>
  <si>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</si>
  <si>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</si>
  <si>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</si>
  <si>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</si>
  <si>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</si>
  <si>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</si>
  <si>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</si>
  <si>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</si>
  <si>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</si>
  <si>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</si>
  <si>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</si>
  <si>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</si>
  <si>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</si>
  <si>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</si>
  <si>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</si>
  <si>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</si>
  <si>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</si>
  <si>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</si>
  <si>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</si>
  <si>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</si>
  <si>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</si>
  <si>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</si>
  <si>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</si>
  <si>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</si>
  <si>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</si>
  <si>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</si>
  <si>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</si>
  <si>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</si>
  <si>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</si>
  <si>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</si>
  <si>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</si>
  <si>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</si>
  <si>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天然林保护</t>
  </si>
  <si>
    <t xml:space="preserve">    森林管护</t>
  </si>
  <si>
    <t xml:space="preserve">    社会保险补助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</si>
  <si>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</si>
  <si>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</si>
  <si>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</si>
  <si>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</si>
  <si>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</si>
  <si>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</si>
  <si>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</si>
  <si>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</si>
  <si>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</si>
  <si>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其他节能环保支出(款)</t>
  </si>
  <si>
    <t xml:space="preserve">    其他节能环保支出(项)</t>
  </si>
  <si>
    <t>十、城乡社区支出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</si>
  <si>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</si>
  <si>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</si>
  <si>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</si>
  <si>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</si>
  <si>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</si>
  <si>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</si>
  <si>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</si>
  <si>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</si>
  <si>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</si>
  <si>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</si>
  <si>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</si>
  <si>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</si>
  <si>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</si>
  <si>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</si>
  <si>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</si>
  <si>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</si>
  <si>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统计监测与信息服务</t>
  </si>
  <si>
    <t xml:space="preserve">    防灾救灾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</si>
  <si>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</si>
  <si>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</si>
  <si>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</si>
  <si>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</si>
  <si>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</si>
  <si>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</si>
  <si>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</si>
  <si>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</si>
  <si>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</si>
  <si>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</si>
  <si>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</si>
  <si>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</si>
  <si>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</si>
  <si>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林业自然保护区</t>
  </si>
  <si>
    <t xml:space="preserve">    林区公共支出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</si>
  <si>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</si>
  <si>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</si>
  <si>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</si>
  <si>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</si>
  <si>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</si>
  <si>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</si>
  <si>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</si>
  <si>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</si>
  <si>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</si>
  <si>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</si>
  <si>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</si>
  <si>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</si>
  <si>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水资源费安排的支出</t>
  </si>
  <si>
    <t xml:space="preserve">    信息管理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</si>
  <si>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</si>
  <si>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</si>
  <si>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</si>
  <si>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</si>
  <si>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</si>
  <si>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</si>
  <si>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</si>
  <si>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</si>
  <si>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</si>
  <si>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</si>
  <si>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</si>
  <si>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</si>
  <si>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</si>
  <si>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</si>
  <si>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</si>
  <si>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</si>
  <si>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</si>
  <si>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</si>
  <si>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</si>
  <si>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</si>
  <si>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</si>
  <si>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</si>
  <si>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</si>
  <si>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</si>
  <si>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 xml:space="preserve">    公路改建</t>
  </si>
  <si>
    <t xml:space="preserve">    公路养护</t>
  </si>
  <si>
    <t xml:space="preserve">    公路运输管理</t>
  </si>
  <si>
    <t xml:space="preserve">    公路客货运站(场)建设</t>
  </si>
  <si>
    <t xml:space="preserve">    其他公路水路运输支出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</si>
  <si>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</si>
  <si>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</si>
  <si>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</si>
  <si>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</si>
  <si>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</si>
  <si>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车辆购置税用于农村公路建设支出</t>
  </si>
  <si>
    <t xml:space="preserve">  其他交通运输支出(款)</t>
  </si>
  <si>
    <t xml:space="preserve">    公共交通运营补助</t>
  </si>
  <si>
    <t>十三、资源勘探信息等支出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</si>
  <si>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</si>
  <si>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</si>
  <si>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</si>
  <si>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</si>
  <si>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</si>
  <si>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</si>
  <si>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</si>
  <si>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</si>
  <si>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</si>
  <si>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</si>
  <si>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</si>
  <si>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</si>
  <si>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</si>
  <si>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</si>
  <si>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</si>
  <si>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</si>
  <si>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</si>
  <si>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</si>
  <si>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</si>
  <si>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十五、金融支出</t>
  </si>
  <si>
    <t xml:space="preserve">  金融部门监管支出</t>
  </si>
  <si>
    <t xml:space="preserve">    金融部门其他监管支出</t>
  </si>
  <si>
    <t xml:space="preserve">  其他金融支出(款)</t>
  </si>
  <si>
    <t xml:space="preserve">    其他金融支出(项)</t>
  </si>
  <si>
    <t>十六、援助其他地区支出</t>
  </si>
  <si>
    <t xml:space="preserve">  其他支出</t>
  </si>
  <si>
    <t>十七、国土海洋气象等支出</t>
  </si>
  <si>
    <t xml:space="preserve">  国土资源事务</t>
  </si>
  <si>
    <t xml:space="preserve">    土地资源调查</t>
  </si>
  <si>
    <t xml:space="preserve">    地质灾害防治</t>
  </si>
  <si>
    <t xml:space="preserve">    矿产资源专项收入安排的支出</t>
  </si>
  <si>
    <t xml:space="preserve">    其他国土资源事务支出</t>
  </si>
  <si>
    <t xml:space="preserve">  地震事务</t>
  </si>
  <si>
    <t xml:space="preserve">    地震监测</t>
  </si>
  <si>
    <t xml:space="preserve">    其他地震事务支出</t>
  </si>
  <si>
    <t xml:space="preserve">  气象事务</t>
  </si>
  <si>
    <t xml:space="preserve">    其他气象事务支出</t>
  </si>
  <si>
    <t>十八、住房保障支出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</si>
  <si>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</si>
  <si>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</si>
  <si>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</si>
  <si>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</si>
  <si>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</si>
  <si>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</si>
  <si>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</si>
  <si>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</si>
  <si>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</si>
  <si>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十九、粮油物资储备支出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</si>
  <si>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</si>
  <si>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</si>
  <si>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</si>
  <si>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</si>
  <si>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其他粮油储备支出</t>
  </si>
  <si>
    <t>二十、其他支出(类)</t>
  </si>
  <si>
    <t xml:space="preserve">  其他支出(款)</t>
  </si>
  <si>
    <t xml:space="preserve">    其他支出(项)</t>
  </si>
  <si>
    <t>二十一、债务付息支出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</si>
  <si>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</si>
  <si>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</si>
  <si>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</si>
  <si>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二十三、体制上解支出</t>
  </si>
  <si>
    <t>二十四、债务还本支出</t>
  </si>
  <si>
    <t>二十五、安排预算稳定调节基金</t>
  </si>
  <si>
    <t>二十六、结转下年</t>
  </si>
  <si>
    <t>支 出 合 计</t>
  </si>
  <si>
    <t>表四</t>
  </si>
  <si>
    <t>交城县二○一六年政府性基金预算收入情况表</t>
  </si>
  <si>
    <t>2015年完成数</t>
  </si>
  <si>
    <t>一、政府性基金预算收入合计</t>
  </si>
  <si>
    <t>1、政府住房基金收入（调入预算内）</t>
  </si>
  <si>
    <t>2、国有土地使用权出让金收入</t>
  </si>
  <si>
    <t>3、城市基础设施配套费收入</t>
  </si>
  <si>
    <t>4、城市公用事业附加收入</t>
  </si>
  <si>
    <t>5、国有土地收益基金收入</t>
  </si>
  <si>
    <t>6、农业土地开发资金收入</t>
  </si>
  <si>
    <t>7、水土保持补偿费收入（调入预算内）</t>
  </si>
  <si>
    <t>8、污水处理费收入</t>
  </si>
  <si>
    <t>9、其他政府性基金收入</t>
  </si>
  <si>
    <t>二、转移性收入合计</t>
  </si>
  <si>
    <t xml:space="preserve">    政府性基金补助收入</t>
  </si>
  <si>
    <t>三、上年结余收入</t>
  </si>
  <si>
    <t>政府性基金预算收入总计</t>
  </si>
  <si>
    <t>表五</t>
  </si>
  <si>
    <t>交城县二○一六年政府性基金支出情况表</t>
  </si>
  <si>
    <t>项　　　目</t>
  </si>
  <si>
    <t>2015年执行数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</si>
  <si>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</si>
  <si>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</si>
  <si>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</si>
  <si>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</si>
  <si>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</si>
  <si>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</si>
  <si>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</si>
  <si>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</si>
  <si>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 xml:space="preserve">  残疾人就业保障金支出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</si>
  <si>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</si>
  <si>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</si>
  <si>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</si>
  <si>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</si>
  <si>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</si>
  <si>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</si>
  <si>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</si>
  <si>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</si>
  <si>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</si>
  <si>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</si>
  <si>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</si>
  <si>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</si>
  <si>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</si>
  <si>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</si>
  <si>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</si>
  <si>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</si>
  <si>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</si>
  <si>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</si>
  <si>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</si>
  <si>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>交通运输支出</t>
  </si>
  <si>
    <t xml:space="preserve">  铁路运输</t>
  </si>
  <si>
    <t xml:space="preserve">    铁路资产变现收入安排的支出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</si>
  <si>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</si>
  <si>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</si>
  <si>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</si>
  <si>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</si>
  <si>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</si>
  <si>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</si>
  <si>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</si>
  <si>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</si>
  <si>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</si>
  <si>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</si>
  <si>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</si>
  <si>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电力改革预留资产变现收入安排的支出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</si>
  <si>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</si>
  <si>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</si>
  <si>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</si>
  <si>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</si>
  <si>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</si>
  <si>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</si>
  <si>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</si>
  <si>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</si>
  <si>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</si>
  <si>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</si>
  <si>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</si>
  <si>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</si>
  <si>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计提的农田水利建设资金上解支出</t>
  </si>
  <si>
    <t>上解支出</t>
  </si>
  <si>
    <t>债务还本支出</t>
  </si>
  <si>
    <t>调出资金</t>
  </si>
  <si>
    <t>年终结余</t>
  </si>
  <si>
    <t>表六</t>
  </si>
  <si>
    <t>交城县二○一六年社会保险基金收支情况表</t>
  </si>
  <si>
    <t>项        目</t>
  </si>
  <si>
    <t>合计</t>
  </si>
  <si>
    <t>企业职工基本养老保险基金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</si>
  <si>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</si>
  <si>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</si>
  <si>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</si>
  <si>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</si>
  <si>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</si>
  <si>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</si>
  <si>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</si>
  <si>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</si>
  <si>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其中：1、保险费收入</t>
  </si>
  <si>
    <t xml:space="preserve">         2、利息收入</t>
  </si>
  <si>
    <t xml:space="preserve">         3、财政补贴收入</t>
  </si>
  <si>
    <t xml:space="preserve">         4、其他收入</t>
  </si>
  <si>
    <t xml:space="preserve">         5、转移收入</t>
  </si>
  <si>
    <t>二、支出</t>
  </si>
  <si>
    <t xml:space="preserve">   其中： 1、社会保险待遇支出</t>
  </si>
  <si>
    <t xml:space="preserve">          2、其他支出</t>
  </si>
  <si>
    <t xml:space="preserve">          3、转移支出</t>
  </si>
  <si>
    <t>三、本年收支结余</t>
  </si>
  <si>
    <t>四、年末滚存结余</t>
  </si>
  <si>
    <t>表七</t>
  </si>
  <si>
    <t>交城县二○一六年国有资本经营收支情况表</t>
  </si>
  <si>
    <t>收          入</t>
  </si>
  <si>
    <t>支          出</t>
  </si>
  <si>
    <t>行次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</si>
  <si>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</si>
  <si>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</si>
  <si>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</si>
  <si>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</si>
  <si>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</si>
  <si>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</si>
  <si>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</si>
  <si>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</si>
  <si>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</si>
  <si>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</si>
  <si>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</si>
  <si>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</si>
  <si>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</si>
  <si>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</si>
  <si>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</si>
  <si>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</si>
  <si>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</si>
  <si>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</si>
  <si>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</si>
  <si>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</si>
  <si>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</si>
  <si>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>收 入 总 计</t>
  </si>
  <si>
    <t>支 出 总 计</t>
  </si>
  <si>
    <t>注: 以上项目以2016年政府收支科目为准。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</si>
</sst>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0_);[Red]\(0.00\)"/>
  </numFmts>
  <fonts count="34">
    <font>
      <sz val="12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4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23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9" fillId="10" borderId="6" applyNumberFormat="0" applyAlignment="0" applyProtection="0"/>
    <xf numFmtId="0" fontId="24" fillId="10" borderId="1" applyNumberFormat="0" applyAlignment="0" applyProtection="0"/>
    <xf numFmtId="0" fontId="30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33" fillId="0" borderId="0">
      <alignment/>
      <protection/>
    </xf>
    <xf numFmtId="0" fontId="12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5" borderId="0" xfId="0" applyNumberFormat="1" applyFont="1" applyFill="1" applyBorder="1" applyAlignment="1" applyProtection="1">
      <alignment vertical="center"/>
      <protection/>
    </xf>
    <xf numFmtId="0" fontId="1" fillId="2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7" fillId="25" borderId="11" xfId="0" applyNumberFormat="1" applyFont="1" applyFill="1" applyBorder="1" applyAlignment="1" applyProtection="1">
      <alignment horizontal="right" vertical="center"/>
      <protection/>
    </xf>
    <xf numFmtId="0" fontId="7" fillId="25" borderId="12" xfId="0" applyNumberFormat="1" applyFont="1" applyFill="1" applyBorder="1" applyAlignment="1" applyProtection="1">
      <alignment horizontal="right" vertical="center"/>
      <protection/>
    </xf>
    <xf numFmtId="0" fontId="1" fillId="25" borderId="12" xfId="0" applyNumberFormat="1" applyFont="1" applyFill="1" applyBorder="1" applyAlignment="1" applyProtection="1">
      <alignment horizontal="right"/>
      <protection/>
    </xf>
    <xf numFmtId="0" fontId="8" fillId="25" borderId="13" xfId="0" applyNumberFormat="1" applyFont="1" applyFill="1" applyBorder="1" applyAlignment="1" applyProtection="1">
      <alignment horizontal="center" vertical="center"/>
      <protection/>
    </xf>
    <xf numFmtId="0" fontId="8" fillId="25" borderId="14" xfId="0" applyNumberFormat="1" applyFont="1" applyFill="1" applyBorder="1" applyAlignment="1" applyProtection="1">
      <alignment horizontal="center" vertical="center" wrapText="1"/>
      <protection/>
    </xf>
    <xf numFmtId="0" fontId="8" fillId="25" borderId="15" xfId="0" applyNumberFormat="1" applyFont="1" applyFill="1" applyBorder="1" applyAlignment="1" applyProtection="1">
      <alignment horizontal="center" vertical="center" wrapText="1"/>
      <protection/>
    </xf>
    <xf numFmtId="0" fontId="8" fillId="25" borderId="16" xfId="0" applyNumberFormat="1" applyFont="1" applyFill="1" applyBorder="1" applyAlignment="1" applyProtection="1">
      <alignment horizontal="center" vertical="center" wrapText="1"/>
      <protection/>
    </xf>
    <xf numFmtId="0" fontId="8" fillId="25" borderId="13" xfId="0" applyNumberFormat="1" applyFont="1" applyFill="1" applyBorder="1" applyAlignment="1" applyProtection="1">
      <alignment horizontal="center" vertical="center" wrapText="1"/>
      <protection/>
    </xf>
    <xf numFmtId="0" fontId="9" fillId="25" borderId="1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25" borderId="10" xfId="0" applyNumberFormat="1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25" borderId="10" xfId="0" applyNumberFormat="1" applyFont="1" applyFill="1" applyBorder="1" applyAlignment="1" applyProtection="1">
      <alignment vertical="center"/>
      <protection/>
    </xf>
    <xf numFmtId="0" fontId="10" fillId="25" borderId="10" xfId="0" applyNumberFormat="1" applyFont="1" applyFill="1" applyBorder="1" applyAlignment="1" applyProtection="1">
      <alignment horizontal="left" vertical="center" wrapText="1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25" borderId="17" xfId="0" applyNumberFormat="1" applyFont="1" applyFill="1" applyBorder="1" applyAlignment="1" applyProtection="1">
      <alignment horizontal="center" vertical="center" wrapText="1"/>
      <protection/>
    </xf>
    <xf numFmtId="0" fontId="8" fillId="2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178" fontId="0" fillId="0" borderId="0" xfId="0" applyNumberFormat="1" applyFill="1" applyAlignment="1">
      <alignment wrapText="1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78" fontId="1" fillId="0" borderId="0" xfId="0" applyNumberFormat="1" applyFont="1" applyFill="1" applyAlignment="1">
      <alignment wrapText="1"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right"/>
    </xf>
    <xf numFmtId="178" fontId="11" fillId="0" borderId="10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right" vertical="center" wrapText="1"/>
      <protection/>
    </xf>
    <xf numFmtId="178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7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8" fontId="11" fillId="0" borderId="1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25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Font="1" applyFill="1" applyAlignment="1" applyProtection="1">
      <alignment horizontal="right" vertical="center"/>
      <protection locked="0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标题_基金" xfId="56"/>
    <cellStyle name="强调文字颜色 4" xfId="57"/>
    <cellStyle name="20% - 强调文字颜色 4" xfId="58"/>
    <cellStyle name="40% - 强调文字颜色 4" xfId="59"/>
    <cellStyle name="强调文字颜色 5" xfId="60"/>
    <cellStyle name="差_基金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workbookViewId="0" topLeftCell="A1">
      <pane ySplit="4" topLeftCell="A33" activePane="bottomLeft" state="frozen"/>
      <selection pane="bottomLeft" activeCell="D56" sqref="D56"/>
    </sheetView>
  </sheetViews>
  <sheetFormatPr defaultColWidth="8.75390625" defaultRowHeight="14.25"/>
  <cols>
    <col min="1" max="1" width="53.25390625" style="80" customWidth="1"/>
    <col min="2" max="2" width="18.00390625" style="80" customWidth="1"/>
    <col min="3" max="3" width="17.50390625" style="127" customWidth="1"/>
    <col min="4" max="4" width="17.625" style="128" customWidth="1"/>
    <col min="5" max="5" width="24.75390625" style="80" customWidth="1"/>
    <col min="6" max="32" width="9.00390625" style="80" bestFit="1" customWidth="1"/>
    <col min="33" max="16384" width="8.75390625" style="80" customWidth="1"/>
  </cols>
  <sheetData>
    <row r="1" spans="1:4" s="75" customFormat="1" ht="18.75">
      <c r="A1" s="75" t="s">
        <v>0</v>
      </c>
      <c r="C1" s="129"/>
      <c r="D1" s="130"/>
    </row>
    <row r="2" spans="1:5" s="76" customFormat="1" ht="28.5">
      <c r="A2" s="131" t="s">
        <v>1</v>
      </c>
      <c r="B2" s="131"/>
      <c r="C2" s="131"/>
      <c r="D2" s="131"/>
      <c r="E2" s="131"/>
    </row>
    <row r="3" spans="1:5" s="75" customFormat="1" ht="14.25">
      <c r="A3" s="132" t="s">
        <v>2</v>
      </c>
      <c r="B3" s="132"/>
      <c r="C3" s="132"/>
      <c r="D3" s="132"/>
      <c r="E3" s="132"/>
    </row>
    <row r="4" spans="1:5" s="125" customFormat="1" ht="18.75">
      <c r="A4" s="133" t="s">
        <v>3</v>
      </c>
      <c r="B4" s="134" t="s">
        <v>4</v>
      </c>
      <c r="C4" s="135" t="s">
        <v>5</v>
      </c>
      <c r="D4" s="136" t="s">
        <v>6</v>
      </c>
      <c r="E4" s="133" t="s">
        <v>7</v>
      </c>
    </row>
    <row r="5" spans="1:5" s="126" customFormat="1" ht="18.75">
      <c r="A5" s="137" t="s">
        <v>8</v>
      </c>
      <c r="B5" s="138">
        <v>24810</v>
      </c>
      <c r="C5" s="138">
        <f>SUM(C6:C18)</f>
        <v>26677</v>
      </c>
      <c r="D5" s="139">
        <f aca="true" t="shared" si="0" ref="D5:D31">C5/B5*100</f>
        <v>107.52519145505843</v>
      </c>
      <c r="E5" s="140"/>
    </row>
    <row r="6" spans="1:5" ht="18.75">
      <c r="A6" s="141" t="s">
        <v>9</v>
      </c>
      <c r="B6" s="142">
        <v>5470</v>
      </c>
      <c r="C6" s="142">
        <v>9425</v>
      </c>
      <c r="D6" s="143">
        <f t="shared" si="0"/>
        <v>172.3034734917733</v>
      </c>
      <c r="E6" s="144"/>
    </row>
    <row r="7" spans="1:5" ht="18.75">
      <c r="A7" s="141" t="s">
        <v>10</v>
      </c>
      <c r="B7" s="142">
        <v>5363</v>
      </c>
      <c r="C7" s="142">
        <v>5215</v>
      </c>
      <c r="D7" s="143">
        <f t="shared" si="0"/>
        <v>97.24035055006526</v>
      </c>
      <c r="E7" s="144"/>
    </row>
    <row r="8" spans="1:5" ht="18.75">
      <c r="A8" s="141" t="s">
        <v>11</v>
      </c>
      <c r="B8" s="142">
        <v>1671</v>
      </c>
      <c r="C8" s="142">
        <v>1995</v>
      </c>
      <c r="D8" s="143">
        <f t="shared" si="0"/>
        <v>119.38958707360862</v>
      </c>
      <c r="E8" s="144"/>
    </row>
    <row r="9" spans="1:5" ht="18.75">
      <c r="A9" s="141" t="s">
        <v>12</v>
      </c>
      <c r="B9" s="142">
        <v>417</v>
      </c>
      <c r="C9" s="142">
        <v>433</v>
      </c>
      <c r="D9" s="143">
        <f t="shared" si="0"/>
        <v>103.8369304556355</v>
      </c>
      <c r="E9" s="144"/>
    </row>
    <row r="10" spans="1:5" ht="18.75">
      <c r="A10" s="141" t="s">
        <v>13</v>
      </c>
      <c r="B10" s="142">
        <v>692</v>
      </c>
      <c r="C10" s="142">
        <v>515</v>
      </c>
      <c r="D10" s="143">
        <f t="shared" si="0"/>
        <v>74.42196531791907</v>
      </c>
      <c r="E10" s="144"/>
    </row>
    <row r="11" spans="1:5" ht="18.75">
      <c r="A11" s="141" t="s">
        <v>14</v>
      </c>
      <c r="B11" s="142">
        <v>2394</v>
      </c>
      <c r="C11" s="142">
        <v>2315</v>
      </c>
      <c r="D11" s="143">
        <f t="shared" si="0"/>
        <v>96.7000835421888</v>
      </c>
      <c r="E11" s="144"/>
    </row>
    <row r="12" spans="1:5" ht="18.75">
      <c r="A12" s="141" t="s">
        <v>15</v>
      </c>
      <c r="B12" s="142">
        <v>1675</v>
      </c>
      <c r="C12" s="142">
        <v>1504</v>
      </c>
      <c r="D12" s="143">
        <f t="shared" si="0"/>
        <v>89.7910447761194</v>
      </c>
      <c r="E12" s="144"/>
    </row>
    <row r="13" spans="1:5" ht="18.75">
      <c r="A13" s="141" t="s">
        <v>16</v>
      </c>
      <c r="B13" s="142">
        <v>1022</v>
      </c>
      <c r="C13" s="142">
        <v>771</v>
      </c>
      <c r="D13" s="143">
        <f t="shared" si="0"/>
        <v>75.44031311154599</v>
      </c>
      <c r="E13" s="144"/>
    </row>
    <row r="14" spans="1:5" ht="18.75">
      <c r="A14" s="141" t="s">
        <v>17</v>
      </c>
      <c r="B14" s="142">
        <v>2772</v>
      </c>
      <c r="C14" s="142">
        <v>2471</v>
      </c>
      <c r="D14" s="143">
        <f t="shared" si="0"/>
        <v>89.14141414141415</v>
      </c>
      <c r="E14" s="144"/>
    </row>
    <row r="15" spans="1:5" ht="18.75">
      <c r="A15" s="141" t="s">
        <v>18</v>
      </c>
      <c r="B15" s="142">
        <v>284</v>
      </c>
      <c r="C15" s="142">
        <v>297</v>
      </c>
      <c r="D15" s="143">
        <f t="shared" si="0"/>
        <v>104.5774647887324</v>
      </c>
      <c r="E15" s="144"/>
    </row>
    <row r="16" spans="1:5" ht="18.75">
      <c r="A16" s="141" t="s">
        <v>19</v>
      </c>
      <c r="B16" s="142">
        <v>534</v>
      </c>
      <c r="C16" s="142">
        <v>521</v>
      </c>
      <c r="D16" s="143">
        <f t="shared" si="0"/>
        <v>97.56554307116106</v>
      </c>
      <c r="E16" s="144"/>
    </row>
    <row r="17" spans="1:5" ht="18.75">
      <c r="A17" s="141" t="s">
        <v>20</v>
      </c>
      <c r="B17" s="142">
        <v>995</v>
      </c>
      <c r="C17" s="142">
        <v>394</v>
      </c>
      <c r="D17" s="143">
        <f t="shared" si="0"/>
        <v>39.597989949748744</v>
      </c>
      <c r="E17" s="144"/>
    </row>
    <row r="18" spans="1:5" ht="18.75">
      <c r="A18" s="141" t="s">
        <v>21</v>
      </c>
      <c r="B18" s="142">
        <v>1521</v>
      </c>
      <c r="C18" s="142">
        <v>821</v>
      </c>
      <c r="D18" s="143">
        <f t="shared" si="0"/>
        <v>53.9776462853386</v>
      </c>
      <c r="E18" s="144"/>
    </row>
    <row r="19" spans="1:5" s="126" customFormat="1" ht="18.75">
      <c r="A19" s="137" t="s">
        <v>22</v>
      </c>
      <c r="B19" s="138">
        <v>13239</v>
      </c>
      <c r="C19" s="138">
        <f>SUM(C20:C25)</f>
        <v>14394</v>
      </c>
      <c r="D19" s="139">
        <f t="shared" si="0"/>
        <v>108.72422388397915</v>
      </c>
      <c r="E19" s="140"/>
    </row>
    <row r="20" spans="1:5" ht="18.75">
      <c r="A20" s="141" t="s">
        <v>23</v>
      </c>
      <c r="B20" s="142">
        <v>4601</v>
      </c>
      <c r="C20" s="142">
        <v>4650</v>
      </c>
      <c r="D20" s="143">
        <f t="shared" si="0"/>
        <v>101.0649858726364</v>
      </c>
      <c r="E20" s="144"/>
    </row>
    <row r="21" spans="1:5" ht="18.75">
      <c r="A21" s="141" t="s">
        <v>24</v>
      </c>
      <c r="B21" s="142">
        <v>1937</v>
      </c>
      <c r="C21" s="142">
        <v>2212</v>
      </c>
      <c r="D21" s="143">
        <f t="shared" si="0"/>
        <v>114.19721218378936</v>
      </c>
      <c r="E21" s="144"/>
    </row>
    <row r="22" spans="1:5" ht="18.75">
      <c r="A22" s="141" t="s">
        <v>25</v>
      </c>
      <c r="B22" s="142">
        <v>920</v>
      </c>
      <c r="C22" s="142">
        <v>1516</v>
      </c>
      <c r="D22" s="143">
        <f t="shared" si="0"/>
        <v>164.7826086956522</v>
      </c>
      <c r="E22" s="144"/>
    </row>
    <row r="23" spans="1:5" ht="18.75">
      <c r="A23" s="141" t="s">
        <v>26</v>
      </c>
      <c r="B23" s="142">
        <v>1500</v>
      </c>
      <c r="C23" s="142">
        <v>0</v>
      </c>
      <c r="D23" s="143">
        <f t="shared" si="0"/>
        <v>0</v>
      </c>
      <c r="E23" s="144"/>
    </row>
    <row r="24" spans="1:5" ht="18.75">
      <c r="A24" s="141" t="s">
        <v>27</v>
      </c>
      <c r="B24" s="142">
        <v>4113</v>
      </c>
      <c r="C24" s="142">
        <v>5570</v>
      </c>
      <c r="D24" s="143">
        <f t="shared" si="0"/>
        <v>135.42426452710916</v>
      </c>
      <c r="E24" s="144"/>
    </row>
    <row r="25" spans="1:5" ht="18.75">
      <c r="A25" s="141" t="s">
        <v>28</v>
      </c>
      <c r="B25" s="142">
        <v>168</v>
      </c>
      <c r="C25" s="142">
        <v>446</v>
      </c>
      <c r="D25" s="143">
        <f t="shared" si="0"/>
        <v>265.4761904761905</v>
      </c>
      <c r="E25" s="144"/>
    </row>
    <row r="26" spans="1:5" s="126" customFormat="1" ht="18.75">
      <c r="A26" s="145" t="s">
        <v>29</v>
      </c>
      <c r="B26" s="138">
        <f>B5+B19</f>
        <v>38049</v>
      </c>
      <c r="C26" s="138">
        <f>C5+C19</f>
        <v>41071</v>
      </c>
      <c r="D26" s="139">
        <f t="shared" si="0"/>
        <v>107.94239007595469</v>
      </c>
      <c r="E26" s="140"/>
    </row>
    <row r="27" spans="1:5" s="126" customFormat="1" ht="18.75">
      <c r="A27" s="137" t="s">
        <v>30</v>
      </c>
      <c r="B27" s="138">
        <f>B28+B33+B51</f>
        <v>98886</v>
      </c>
      <c r="C27" s="138">
        <f>C28+C33+C51</f>
        <v>97363</v>
      </c>
      <c r="D27" s="139">
        <f t="shared" si="0"/>
        <v>98.45984264708856</v>
      </c>
      <c r="E27" s="140"/>
    </row>
    <row r="28" spans="1:5" ht="18.75">
      <c r="A28" s="141" t="s">
        <v>31</v>
      </c>
      <c r="B28" s="142">
        <f>SUM(B29:B32)</f>
        <v>3743</v>
      </c>
      <c r="C28" s="142">
        <v>1506</v>
      </c>
      <c r="D28" s="143">
        <f t="shared" si="0"/>
        <v>40.23510553032327</v>
      </c>
      <c r="E28" s="144"/>
    </row>
    <row r="29" spans="1:5" ht="18.75">
      <c r="A29" s="141" t="s">
        <v>32</v>
      </c>
      <c r="B29" s="146">
        <v>3456</v>
      </c>
      <c r="C29" s="146">
        <v>1219</v>
      </c>
      <c r="D29" s="143">
        <f t="shared" si="0"/>
        <v>35.27199074074074</v>
      </c>
      <c r="E29" s="144"/>
    </row>
    <row r="30" spans="1:5" ht="18.75">
      <c r="A30" s="141" t="s">
        <v>33</v>
      </c>
      <c r="B30" s="146">
        <v>-2</v>
      </c>
      <c r="C30" s="146">
        <v>-2</v>
      </c>
      <c r="D30" s="143">
        <f t="shared" si="0"/>
        <v>100</v>
      </c>
      <c r="E30" s="144"/>
    </row>
    <row r="31" spans="1:5" ht="18.75">
      <c r="A31" s="141" t="s">
        <v>34</v>
      </c>
      <c r="B31" s="146">
        <v>289</v>
      </c>
      <c r="C31" s="146">
        <v>289</v>
      </c>
      <c r="D31" s="143">
        <f t="shared" si="0"/>
        <v>100</v>
      </c>
      <c r="E31" s="144"/>
    </row>
    <row r="32" spans="1:5" ht="18.75" hidden="1">
      <c r="A32" s="141" t="s">
        <v>35</v>
      </c>
      <c r="B32" s="142">
        <v>0</v>
      </c>
      <c r="C32" s="142">
        <v>0</v>
      </c>
      <c r="D32" s="143"/>
      <c r="E32" s="144"/>
    </row>
    <row r="33" spans="1:5" ht="18.75">
      <c r="A33" s="141" t="s">
        <v>36</v>
      </c>
      <c r="B33" s="142">
        <f>SUM(B34:B50)</f>
        <v>58485</v>
      </c>
      <c r="C33" s="142">
        <f>SUM(C34:C50)</f>
        <v>64229</v>
      </c>
      <c r="D33" s="143">
        <f aca="true" t="shared" si="1" ref="D33:D38">C33/B33*100</f>
        <v>109.82132170642045</v>
      </c>
      <c r="E33" s="144"/>
    </row>
    <row r="34" spans="1:5" ht="18.75">
      <c r="A34" s="147" t="s">
        <v>37</v>
      </c>
      <c r="B34" s="148">
        <v>0</v>
      </c>
      <c r="C34" s="148">
        <v>0</v>
      </c>
      <c r="D34" s="143"/>
      <c r="E34" s="144"/>
    </row>
    <row r="35" spans="1:5" ht="18.75">
      <c r="A35" s="141" t="s">
        <v>38</v>
      </c>
      <c r="B35" s="142">
        <v>26046</v>
      </c>
      <c r="C35" s="142">
        <v>30111</v>
      </c>
      <c r="D35" s="143">
        <f t="shared" si="1"/>
        <v>115.60700299470167</v>
      </c>
      <c r="E35" s="144"/>
    </row>
    <row r="36" spans="1:5" ht="18.75">
      <c r="A36" s="141" t="s">
        <v>39</v>
      </c>
      <c r="B36" s="142">
        <v>2124</v>
      </c>
      <c r="C36" s="142">
        <v>2435</v>
      </c>
      <c r="D36" s="143"/>
      <c r="E36" s="144"/>
    </row>
    <row r="37" spans="1:5" ht="18.75">
      <c r="A37" s="149" t="s">
        <v>40</v>
      </c>
      <c r="B37" s="142">
        <v>3886</v>
      </c>
      <c r="C37" s="142">
        <v>4985</v>
      </c>
      <c r="D37" s="143">
        <f t="shared" si="1"/>
        <v>128.28100874935666</v>
      </c>
      <c r="E37" s="144"/>
    </row>
    <row r="38" spans="1:5" ht="18.75">
      <c r="A38" s="149" t="s">
        <v>41</v>
      </c>
      <c r="B38" s="142">
        <v>2374</v>
      </c>
      <c r="C38" s="142">
        <v>2805</v>
      </c>
      <c r="D38" s="143">
        <f t="shared" si="1"/>
        <v>118.15501263689974</v>
      </c>
      <c r="E38" s="144"/>
    </row>
    <row r="39" spans="1:5" ht="18.75" hidden="1">
      <c r="A39" s="149" t="s">
        <v>42</v>
      </c>
      <c r="B39" s="142">
        <v>0</v>
      </c>
      <c r="C39" s="142">
        <v>0</v>
      </c>
      <c r="D39" s="143"/>
      <c r="E39" s="144"/>
    </row>
    <row r="40" spans="1:5" ht="18.75" hidden="1">
      <c r="A40" s="149" t="s">
        <v>43</v>
      </c>
      <c r="B40" s="142">
        <v>0</v>
      </c>
      <c r="C40" s="142">
        <v>0</v>
      </c>
      <c r="D40" s="143"/>
      <c r="E40" s="144"/>
    </row>
    <row r="41" spans="1:5" ht="18.75" hidden="1">
      <c r="A41" s="149" t="s">
        <v>44</v>
      </c>
      <c r="B41" s="142">
        <v>0</v>
      </c>
      <c r="C41" s="142">
        <v>0</v>
      </c>
      <c r="D41" s="143"/>
      <c r="E41" s="144"/>
    </row>
    <row r="42" spans="1:5" ht="18.75">
      <c r="A42" s="149" t="s">
        <v>45</v>
      </c>
      <c r="B42" s="142">
        <v>0</v>
      </c>
      <c r="C42" s="142">
        <v>65</v>
      </c>
      <c r="D42" s="143"/>
      <c r="E42" s="144"/>
    </row>
    <row r="43" spans="1:5" ht="18.75">
      <c r="A43" s="149" t="s">
        <v>46</v>
      </c>
      <c r="B43" s="142">
        <v>1317</v>
      </c>
      <c r="C43" s="142">
        <v>1306</v>
      </c>
      <c r="D43" s="143">
        <f aca="true" t="shared" si="2" ref="D43:D47">C43/B43*100</f>
        <v>99.16476841305999</v>
      </c>
      <c r="E43" s="144"/>
    </row>
    <row r="44" spans="1:5" ht="18.75">
      <c r="A44" s="149" t="s">
        <v>47</v>
      </c>
      <c r="B44" s="142">
        <v>2720</v>
      </c>
      <c r="C44" s="142">
        <v>2677</v>
      </c>
      <c r="D44" s="143">
        <f t="shared" si="2"/>
        <v>98.41911764705881</v>
      </c>
      <c r="E44" s="144"/>
    </row>
    <row r="45" spans="1:5" ht="18.75">
      <c r="A45" s="149" t="s">
        <v>48</v>
      </c>
      <c r="B45" s="142">
        <v>3933</v>
      </c>
      <c r="C45" s="142">
        <v>2966</v>
      </c>
      <c r="D45" s="143">
        <f t="shared" si="2"/>
        <v>75.41317060767861</v>
      </c>
      <c r="E45" s="144"/>
    </row>
    <row r="46" spans="1:5" ht="18.75">
      <c r="A46" s="141" t="s">
        <v>49</v>
      </c>
      <c r="B46" s="142">
        <v>5920</v>
      </c>
      <c r="C46" s="142">
        <v>6380</v>
      </c>
      <c r="D46" s="143">
        <f t="shared" si="2"/>
        <v>107.77027027027026</v>
      </c>
      <c r="E46" s="144"/>
    </row>
    <row r="47" spans="1:5" ht="18.75">
      <c r="A47" s="149" t="s">
        <v>50</v>
      </c>
      <c r="B47" s="142">
        <v>810</v>
      </c>
      <c r="C47" s="142">
        <v>1899</v>
      </c>
      <c r="D47" s="143">
        <f t="shared" si="2"/>
        <v>234.44444444444446</v>
      </c>
      <c r="E47" s="144"/>
    </row>
    <row r="48" spans="1:5" ht="18.75">
      <c r="A48" s="149" t="s">
        <v>51</v>
      </c>
      <c r="B48" s="142">
        <v>0</v>
      </c>
      <c r="C48" s="142">
        <v>106</v>
      </c>
      <c r="D48" s="143"/>
      <c r="E48" s="144"/>
    </row>
    <row r="49" spans="1:5" ht="18.75">
      <c r="A49" s="149" t="s">
        <v>52</v>
      </c>
      <c r="B49" s="142">
        <v>239</v>
      </c>
      <c r="C49" s="142">
        <v>239</v>
      </c>
      <c r="D49" s="143">
        <f aca="true" t="shared" si="3" ref="D49:D51">C49/B49*100</f>
        <v>100</v>
      </c>
      <c r="E49" s="144"/>
    </row>
    <row r="50" spans="1:5" ht="18.75">
      <c r="A50" s="149" t="s">
        <v>53</v>
      </c>
      <c r="B50" s="142">
        <v>9116</v>
      </c>
      <c r="C50" s="142">
        <v>8255</v>
      </c>
      <c r="D50" s="143">
        <f t="shared" si="3"/>
        <v>90.55506801228609</v>
      </c>
      <c r="E50" s="144"/>
    </row>
    <row r="51" spans="1:5" ht="18.75">
      <c r="A51" s="141" t="s">
        <v>54</v>
      </c>
      <c r="B51" s="142">
        <v>36658</v>
      </c>
      <c r="C51" s="142">
        <v>31628</v>
      </c>
      <c r="D51" s="143">
        <f t="shared" si="3"/>
        <v>86.27857493589394</v>
      </c>
      <c r="E51" s="144"/>
    </row>
    <row r="52" spans="1:5" ht="18.75">
      <c r="A52" s="150" t="s">
        <v>55</v>
      </c>
      <c r="B52" s="142">
        <v>10607</v>
      </c>
      <c r="C52" s="142">
        <v>33191</v>
      </c>
      <c r="D52" s="143"/>
      <c r="E52" s="144"/>
    </row>
    <row r="53" spans="1:5" ht="18.75">
      <c r="A53" s="137" t="s">
        <v>56</v>
      </c>
      <c r="B53" s="142">
        <v>8246</v>
      </c>
      <c r="C53" s="142">
        <v>8729</v>
      </c>
      <c r="D53" s="143">
        <f>C53/B53*100</f>
        <v>105.85738539898134</v>
      </c>
      <c r="E53" s="144"/>
    </row>
    <row r="54" spans="1:5" ht="37.5">
      <c r="A54" s="137" t="s">
        <v>57</v>
      </c>
      <c r="B54" s="142">
        <v>1301</v>
      </c>
      <c r="C54" s="142">
        <v>134</v>
      </c>
      <c r="D54" s="143"/>
      <c r="E54" s="151" t="s">
        <v>58</v>
      </c>
    </row>
    <row r="55" spans="1:5" ht="18.75">
      <c r="A55" s="137" t="s">
        <v>59</v>
      </c>
      <c r="B55" s="142"/>
      <c r="C55" s="142">
        <v>49</v>
      </c>
      <c r="D55" s="143"/>
      <c r="E55" s="151"/>
    </row>
    <row r="56" spans="1:5" s="126" customFormat="1" ht="18.75">
      <c r="A56" s="145" t="s">
        <v>60</v>
      </c>
      <c r="B56" s="140">
        <f>B26+B27+B52+B53+B54+B55</f>
        <v>157089</v>
      </c>
      <c r="C56" s="140">
        <f>C26+C27+C52+C53+C54+C55</f>
        <v>180537</v>
      </c>
      <c r="D56" s="139">
        <f>C56/B56*100</f>
        <v>114.92657028818059</v>
      </c>
      <c r="E56" s="140"/>
    </row>
    <row r="57" ht="18.75">
      <c r="C57" s="152"/>
    </row>
  </sheetData>
  <sheetProtection selectLockedCells="1"/>
  <mergeCells count="2">
    <mergeCell ref="A2:E2"/>
    <mergeCell ref="A3:E3"/>
  </mergeCells>
  <printOptions/>
  <pageMargins left="0.43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pane xSplit="1" ySplit="4" topLeftCell="B5" activePane="bottomRight" state="frozen"/>
      <selection pane="bottomRight" activeCell="A7" sqref="A7"/>
    </sheetView>
  </sheetViews>
  <sheetFormatPr defaultColWidth="8.75390625" defaultRowHeight="14.25"/>
  <cols>
    <col min="1" max="1" width="37.125" style="0" customWidth="1"/>
    <col min="2" max="3" width="27.75390625" style="0" customWidth="1"/>
    <col min="4" max="4" width="27.75390625" style="117" customWidth="1"/>
  </cols>
  <sheetData>
    <row r="1" spans="1:4" s="1" customFormat="1" ht="14.25">
      <c r="A1" s="1" t="s">
        <v>61</v>
      </c>
      <c r="D1" s="118"/>
    </row>
    <row r="2" spans="1:4" s="22" customFormat="1" ht="28.5">
      <c r="A2" s="10" t="s">
        <v>62</v>
      </c>
      <c r="B2" s="10"/>
      <c r="C2" s="10"/>
      <c r="D2" s="10"/>
    </row>
    <row r="3" spans="1:4" s="1" customFormat="1" ht="14.25">
      <c r="A3" s="11"/>
      <c r="B3" s="11"/>
      <c r="C3" s="11"/>
      <c r="D3" s="119" t="s">
        <v>2</v>
      </c>
    </row>
    <row r="4" spans="1:4" s="4" customFormat="1" ht="18.75">
      <c r="A4" s="12" t="s">
        <v>63</v>
      </c>
      <c r="B4" s="13" t="s">
        <v>4</v>
      </c>
      <c r="C4" s="13" t="s">
        <v>64</v>
      </c>
      <c r="D4" s="120" t="s">
        <v>65</v>
      </c>
    </row>
    <row r="5" spans="1:4" s="4" customFormat="1" ht="18.75">
      <c r="A5" s="121" t="s">
        <v>66</v>
      </c>
      <c r="B5" s="121">
        <v>12690</v>
      </c>
      <c r="C5" s="121">
        <v>13741</v>
      </c>
      <c r="D5" s="114">
        <f>C5/B5*100</f>
        <v>108.28211189913317</v>
      </c>
    </row>
    <row r="6" spans="1:4" s="4" customFormat="1" ht="18.75">
      <c r="A6" s="121" t="s">
        <v>67</v>
      </c>
      <c r="B6" s="121"/>
      <c r="C6" s="121"/>
      <c r="D6" s="114"/>
    </row>
    <row r="7" spans="1:4" s="4" customFormat="1" ht="18.75">
      <c r="A7" s="121" t="s">
        <v>68</v>
      </c>
      <c r="B7" s="121">
        <v>267</v>
      </c>
      <c r="C7" s="121">
        <v>310</v>
      </c>
      <c r="D7" s="114">
        <f aca="true" t="shared" si="0" ref="D7:D33">C7/B7*100</f>
        <v>116.10486891385767</v>
      </c>
    </row>
    <row r="8" spans="1:4" s="4" customFormat="1" ht="18.75">
      <c r="A8" s="121" t="s">
        <v>69</v>
      </c>
      <c r="B8" s="121">
        <v>7259</v>
      </c>
      <c r="C8" s="121">
        <v>8659</v>
      </c>
      <c r="D8" s="114">
        <f t="shared" si="0"/>
        <v>119.2864030858245</v>
      </c>
    </row>
    <row r="9" spans="1:4" s="4" customFormat="1" ht="18.75">
      <c r="A9" s="121" t="s">
        <v>70</v>
      </c>
      <c r="B9" s="121">
        <v>37534</v>
      </c>
      <c r="C9" s="121">
        <v>40818</v>
      </c>
      <c r="D9" s="114">
        <f t="shared" si="0"/>
        <v>108.7494005435072</v>
      </c>
    </row>
    <row r="10" spans="1:4" s="4" customFormat="1" ht="18.75">
      <c r="A10" s="121" t="s">
        <v>71</v>
      </c>
      <c r="B10" s="121">
        <v>369</v>
      </c>
      <c r="C10" s="121">
        <v>406</v>
      </c>
      <c r="D10" s="114">
        <f t="shared" si="0"/>
        <v>110.02710027100271</v>
      </c>
    </row>
    <row r="11" spans="1:4" s="4" customFormat="1" ht="18.75">
      <c r="A11" s="121" t="s">
        <v>72</v>
      </c>
      <c r="B11" s="121">
        <v>2063</v>
      </c>
      <c r="C11" s="121">
        <v>2807</v>
      </c>
      <c r="D11" s="114">
        <f t="shared" si="0"/>
        <v>136.0639844886088</v>
      </c>
    </row>
    <row r="12" spans="1:4" s="4" customFormat="1" ht="18.75">
      <c r="A12" s="121" t="s">
        <v>73</v>
      </c>
      <c r="B12" s="121">
        <v>17095</v>
      </c>
      <c r="C12" s="121">
        <v>16543</v>
      </c>
      <c r="D12" s="114">
        <f t="shared" si="0"/>
        <v>96.77098566832407</v>
      </c>
    </row>
    <row r="13" spans="1:4" s="4" customFormat="1" ht="18.75">
      <c r="A13" s="121" t="s">
        <v>74</v>
      </c>
      <c r="B13" s="121">
        <v>20894</v>
      </c>
      <c r="C13" s="121">
        <v>21387</v>
      </c>
      <c r="D13" s="114">
        <f t="shared" si="0"/>
        <v>102.3595290514023</v>
      </c>
    </row>
    <row r="14" spans="1:4" s="4" customFormat="1" ht="18.75">
      <c r="A14" s="121" t="s">
        <v>75</v>
      </c>
      <c r="B14" s="121">
        <v>2769</v>
      </c>
      <c r="C14" s="121">
        <v>1847</v>
      </c>
      <c r="D14" s="114">
        <f t="shared" si="0"/>
        <v>66.70278078728784</v>
      </c>
    </row>
    <row r="15" spans="1:4" s="4" customFormat="1" ht="18.75">
      <c r="A15" s="121" t="s">
        <v>76</v>
      </c>
      <c r="B15" s="121">
        <v>5084</v>
      </c>
      <c r="C15" s="121">
        <v>4597</v>
      </c>
      <c r="D15" s="114">
        <f t="shared" si="0"/>
        <v>90.42092840283242</v>
      </c>
    </row>
    <row r="16" spans="1:4" s="4" customFormat="1" ht="18.75">
      <c r="A16" s="121" t="s">
        <v>77</v>
      </c>
      <c r="B16" s="121">
        <v>20357</v>
      </c>
      <c r="C16" s="121">
        <v>19210</v>
      </c>
      <c r="D16" s="114">
        <f t="shared" si="0"/>
        <v>94.36557449525962</v>
      </c>
    </row>
    <row r="17" spans="1:4" s="4" customFormat="1" ht="18.75">
      <c r="A17" s="121" t="s">
        <v>78</v>
      </c>
      <c r="B17" s="121">
        <v>2256</v>
      </c>
      <c r="C17" s="121">
        <v>1661</v>
      </c>
      <c r="D17" s="114">
        <f t="shared" si="0"/>
        <v>73.62588652482269</v>
      </c>
    </row>
    <row r="18" spans="1:4" s="4" customFormat="1" ht="18.75">
      <c r="A18" s="121" t="s">
        <v>79</v>
      </c>
      <c r="B18" s="121">
        <v>1969</v>
      </c>
      <c r="C18" s="121">
        <v>2794</v>
      </c>
      <c r="D18" s="114">
        <f t="shared" si="0"/>
        <v>141.89944134078212</v>
      </c>
    </row>
    <row r="19" spans="1:4" s="4" customFormat="1" ht="18.75">
      <c r="A19" s="121" t="s">
        <v>80</v>
      </c>
      <c r="B19" s="121">
        <v>608</v>
      </c>
      <c r="C19" s="121">
        <v>370</v>
      </c>
      <c r="D19" s="114">
        <f t="shared" si="0"/>
        <v>60.85526315789473</v>
      </c>
    </row>
    <row r="20" spans="1:4" s="4" customFormat="1" ht="18.75">
      <c r="A20" s="121" t="s">
        <v>81</v>
      </c>
      <c r="B20" s="121">
        <v>47</v>
      </c>
      <c r="C20" s="121">
        <v>33</v>
      </c>
      <c r="D20" s="114">
        <f t="shared" si="0"/>
        <v>70.2127659574468</v>
      </c>
    </row>
    <row r="21" spans="1:4" s="4" customFormat="1" ht="18.75">
      <c r="A21" s="121" t="s">
        <v>82</v>
      </c>
      <c r="B21" s="121">
        <v>101</v>
      </c>
      <c r="C21" s="121">
        <v>101</v>
      </c>
      <c r="D21" s="114">
        <f t="shared" si="0"/>
        <v>100</v>
      </c>
    </row>
    <row r="22" spans="1:4" s="4" customFormat="1" ht="18.75">
      <c r="A22" s="121" t="s">
        <v>83</v>
      </c>
      <c r="B22" s="121">
        <v>3736</v>
      </c>
      <c r="C22" s="121">
        <v>1889</v>
      </c>
      <c r="D22" s="114">
        <f t="shared" si="0"/>
        <v>50.562098501070665</v>
      </c>
    </row>
    <row r="23" spans="1:4" s="4" customFormat="1" ht="18.75">
      <c r="A23" s="121" t="s">
        <v>84</v>
      </c>
      <c r="B23" s="121">
        <v>3719</v>
      </c>
      <c r="C23" s="121">
        <v>3838</v>
      </c>
      <c r="D23" s="114">
        <f t="shared" si="0"/>
        <v>103.19978488841086</v>
      </c>
    </row>
    <row r="24" spans="1:4" s="4" customFormat="1" ht="18.75">
      <c r="A24" s="121" t="s">
        <v>85</v>
      </c>
      <c r="B24" s="121">
        <v>430</v>
      </c>
      <c r="C24" s="121">
        <v>337</v>
      </c>
      <c r="D24" s="114">
        <f t="shared" si="0"/>
        <v>78.37209302325581</v>
      </c>
    </row>
    <row r="25" spans="1:4" s="4" customFormat="1" ht="18.75">
      <c r="A25" s="121" t="s">
        <v>86</v>
      </c>
      <c r="B25" s="121">
        <v>34</v>
      </c>
      <c r="C25" s="121">
        <v>242</v>
      </c>
      <c r="D25" s="114">
        <f t="shared" si="0"/>
        <v>711.7647058823529</v>
      </c>
    </row>
    <row r="26" spans="1:4" s="4" customFormat="1" ht="18.75">
      <c r="A26" s="121" t="s">
        <v>87</v>
      </c>
      <c r="B26" s="121">
        <v>15</v>
      </c>
      <c r="C26" s="121">
        <v>505</v>
      </c>
      <c r="D26" s="114">
        <f t="shared" si="0"/>
        <v>3366.6666666666665</v>
      </c>
    </row>
    <row r="27" spans="1:4" s="4" customFormat="1" ht="18.75">
      <c r="A27" s="121" t="s">
        <v>88</v>
      </c>
      <c r="B27" s="121"/>
      <c r="C27" s="121"/>
      <c r="D27" s="114"/>
    </row>
    <row r="28" spans="1:4" s="4" customFormat="1" ht="18.75">
      <c r="A28" s="113" t="s">
        <v>89</v>
      </c>
      <c r="B28" s="113">
        <v>656</v>
      </c>
      <c r="C28" s="113">
        <v>821</v>
      </c>
      <c r="D28" s="114">
        <f aca="true" t="shared" si="1" ref="D28:D32">C28/B28*100</f>
        <v>125.15243902439023</v>
      </c>
    </row>
    <row r="29" spans="1:4" s="4" customFormat="1" ht="18.75">
      <c r="A29" s="113" t="s">
        <v>90</v>
      </c>
      <c r="B29" s="113">
        <v>8507</v>
      </c>
      <c r="C29" s="113">
        <v>30991</v>
      </c>
      <c r="D29" s="114">
        <f t="shared" si="1"/>
        <v>364.2999882449747</v>
      </c>
    </row>
    <row r="30" spans="1:4" s="4" customFormat="1" ht="18.75">
      <c r="A30" s="113" t="s">
        <v>91</v>
      </c>
      <c r="B30" s="113">
        <v>49</v>
      </c>
      <c r="C30" s="113">
        <v>1397</v>
      </c>
      <c r="D30" s="114"/>
    </row>
    <row r="31" spans="1:4" s="4" customFormat="1" ht="18.75">
      <c r="A31" s="113" t="s">
        <v>92</v>
      </c>
      <c r="B31" s="113">
        <v>8581</v>
      </c>
      <c r="C31" s="113">
        <v>5233</v>
      </c>
      <c r="D31" s="114">
        <f t="shared" si="1"/>
        <v>60.98356834867731</v>
      </c>
    </row>
    <row r="32" spans="1:4" s="25" customFormat="1" ht="18.75">
      <c r="A32" s="122" t="s">
        <v>93</v>
      </c>
      <c r="B32" s="115">
        <f>SUM(B5:B31)</f>
        <v>157089</v>
      </c>
      <c r="C32" s="115">
        <f>SUM(C5:C31)</f>
        <v>180537</v>
      </c>
      <c r="D32" s="123">
        <f t="shared" si="1"/>
        <v>114.92657028818059</v>
      </c>
    </row>
    <row r="33" spans="1:4" ht="36.75" customHeight="1">
      <c r="A33" s="24"/>
      <c r="B33" s="24"/>
      <c r="C33" s="24"/>
      <c r="D33" s="124"/>
    </row>
    <row r="34" spans="1:4" ht="36.75" customHeight="1">
      <c r="A34" s="24"/>
      <c r="B34" s="24"/>
      <c r="C34" s="24"/>
      <c r="D34" s="124"/>
    </row>
    <row r="35" spans="1:4" ht="36.75" customHeight="1">
      <c r="A35" s="24"/>
      <c r="B35" s="24"/>
      <c r="C35" s="24"/>
      <c r="D35" s="124"/>
    </row>
    <row r="36" spans="1:4" ht="36.75" customHeight="1">
      <c r="A36" s="24"/>
      <c r="B36" s="24"/>
      <c r="C36" s="24"/>
      <c r="D36" s="124"/>
    </row>
    <row r="37" spans="1:4" ht="36.75" customHeight="1">
      <c r="A37" s="24"/>
      <c r="B37" s="24"/>
      <c r="C37" s="24"/>
      <c r="D37" s="124"/>
    </row>
    <row r="38" spans="1:4" ht="18.75">
      <c r="A38" s="24"/>
      <c r="B38" s="24"/>
      <c r="C38" s="24"/>
      <c r="D38" s="124"/>
    </row>
    <row r="39" spans="1:4" ht="18.75">
      <c r="A39" s="24"/>
      <c r="B39" s="24"/>
      <c r="C39" s="24"/>
      <c r="D39" s="124"/>
    </row>
    <row r="40" spans="1:4" ht="18.75">
      <c r="A40" s="24"/>
      <c r="B40" s="24"/>
      <c r="C40" s="24"/>
      <c r="D40" s="124"/>
    </row>
    <row r="41" spans="1:4" ht="18.75">
      <c r="A41" s="24"/>
      <c r="B41" s="24"/>
      <c r="C41" s="24"/>
      <c r="D41" s="124"/>
    </row>
    <row r="42" spans="1:4" ht="18.75">
      <c r="A42" s="24"/>
      <c r="B42" s="24"/>
      <c r="C42" s="24"/>
      <c r="D42" s="124"/>
    </row>
    <row r="43" spans="1:4" ht="18.75">
      <c r="A43" s="24"/>
      <c r="B43" s="24"/>
      <c r="C43" s="24"/>
      <c r="D43" s="124"/>
    </row>
    <row r="44" spans="1:4" ht="18.75">
      <c r="A44" s="24"/>
      <c r="B44" s="24"/>
      <c r="C44" s="24"/>
      <c r="D44" s="124"/>
    </row>
    <row r="45" spans="1:4" ht="18.75">
      <c r="A45" s="24"/>
      <c r="B45" s="24"/>
      <c r="C45" s="24"/>
      <c r="D45" s="124"/>
    </row>
    <row r="46" spans="1:4" ht="18.75">
      <c r="A46" s="24"/>
      <c r="B46" s="24"/>
      <c r="C46" s="24"/>
      <c r="D46" s="124"/>
    </row>
    <row r="47" spans="1:4" ht="18.75">
      <c r="A47" s="24"/>
      <c r="B47" s="24"/>
      <c r="C47" s="24"/>
      <c r="D47" s="124"/>
    </row>
    <row r="48" spans="1:4" ht="18.75">
      <c r="A48" s="24"/>
      <c r="B48" s="24"/>
      <c r="C48" s="24"/>
      <c r="D48" s="124"/>
    </row>
    <row r="49" spans="1:4" ht="18.75">
      <c r="A49" s="24"/>
      <c r="B49" s="24"/>
      <c r="C49" s="24"/>
      <c r="D49" s="124"/>
    </row>
    <row r="50" spans="1:4" ht="18.75">
      <c r="A50" s="24"/>
      <c r="B50" s="24"/>
      <c r="C50" s="24"/>
      <c r="D50" s="124"/>
    </row>
    <row r="51" spans="1:4" ht="18.75">
      <c r="A51" s="24"/>
      <c r="B51" s="24"/>
      <c r="C51" s="24"/>
      <c r="D51" s="124"/>
    </row>
    <row r="52" spans="1:4" ht="18.75">
      <c r="A52" s="24"/>
      <c r="B52" s="24"/>
      <c r="C52" s="24"/>
      <c r="D52" s="124"/>
    </row>
    <row r="53" spans="1:4" ht="18.75">
      <c r="A53" s="24"/>
      <c r="B53" s="24"/>
      <c r="C53" s="24"/>
      <c r="D53" s="124"/>
    </row>
    <row r="54" spans="1:4" ht="18.75">
      <c r="A54" s="24"/>
      <c r="B54" s="24"/>
      <c r="C54" s="24"/>
      <c r="D54" s="124"/>
    </row>
    <row r="55" spans="1:4" ht="18.75">
      <c r="A55" s="24"/>
      <c r="B55" s="24"/>
      <c r="C55" s="24"/>
      <c r="D55" s="124"/>
    </row>
    <row r="56" spans="1:4" ht="18.75">
      <c r="A56" s="24"/>
      <c r="B56" s="24"/>
      <c r="C56" s="24"/>
      <c r="D56" s="124"/>
    </row>
    <row r="57" spans="1:4" ht="18.75">
      <c r="A57" s="24"/>
      <c r="B57" s="24"/>
      <c r="C57" s="24"/>
      <c r="D57" s="124"/>
    </row>
    <row r="58" spans="1:4" ht="18.75">
      <c r="A58" s="24"/>
      <c r="B58" s="24"/>
      <c r="C58" s="24"/>
      <c r="D58" s="124"/>
    </row>
    <row r="59" spans="1:4" ht="18.75">
      <c r="A59" s="24"/>
      <c r="B59" s="24"/>
      <c r="C59" s="24"/>
      <c r="D59" s="124"/>
    </row>
    <row r="60" spans="1:4" ht="18.75">
      <c r="A60" s="24"/>
      <c r="B60" s="24"/>
      <c r="C60" s="24"/>
      <c r="D60" s="124"/>
    </row>
    <row r="61" spans="1:4" ht="18.75">
      <c r="A61" s="24"/>
      <c r="B61" s="24"/>
      <c r="C61" s="24"/>
      <c r="D61" s="124"/>
    </row>
    <row r="62" spans="1:4" ht="18.75">
      <c r="A62" s="24"/>
      <c r="B62" s="24"/>
      <c r="C62" s="24"/>
      <c r="D62" s="124"/>
    </row>
    <row r="63" spans="1:4" ht="18.75">
      <c r="A63" s="24"/>
      <c r="B63" s="24"/>
      <c r="C63" s="24"/>
      <c r="D63" s="124"/>
    </row>
    <row r="64" spans="1:4" ht="18.75">
      <c r="A64" s="24"/>
      <c r="B64" s="24"/>
      <c r="C64" s="24"/>
      <c r="D64" s="124"/>
    </row>
    <row r="65" spans="1:4" ht="18.75">
      <c r="A65" s="24"/>
      <c r="B65" s="24"/>
      <c r="C65" s="24"/>
      <c r="D65" s="124"/>
    </row>
    <row r="66" spans="1:4" ht="18.75">
      <c r="A66" s="24"/>
      <c r="B66" s="24"/>
      <c r="C66" s="24"/>
      <c r="D66" s="124"/>
    </row>
    <row r="67" spans="1:4" ht="18.75">
      <c r="A67" s="24"/>
      <c r="B67" s="24"/>
      <c r="C67" s="24"/>
      <c r="D67" s="124"/>
    </row>
    <row r="68" spans="1:4" ht="18.75">
      <c r="A68" s="24"/>
      <c r="B68" s="24"/>
      <c r="C68" s="24"/>
      <c r="D68" s="124"/>
    </row>
    <row r="69" spans="1:4" ht="18.75">
      <c r="A69" s="24"/>
      <c r="B69" s="24"/>
      <c r="C69" s="24"/>
      <c r="D69" s="124"/>
    </row>
    <row r="70" spans="1:4" ht="18.75">
      <c r="A70" s="24"/>
      <c r="B70" s="24"/>
      <c r="C70" s="24"/>
      <c r="D70" s="124"/>
    </row>
    <row r="71" spans="1:4" ht="18.75">
      <c r="A71" s="24"/>
      <c r="B71" s="24"/>
      <c r="C71" s="24"/>
      <c r="D71" s="124"/>
    </row>
    <row r="72" spans="1:4" ht="18.75">
      <c r="A72" s="24"/>
      <c r="B72" s="24"/>
      <c r="C72" s="24"/>
      <c r="D72" s="124"/>
    </row>
    <row r="73" spans="1:4" ht="18.75">
      <c r="A73" s="24"/>
      <c r="B73" s="24"/>
      <c r="C73" s="24"/>
      <c r="D73" s="124"/>
    </row>
    <row r="74" spans="1:4" ht="18.75">
      <c r="A74" s="24"/>
      <c r="B74" s="24"/>
      <c r="C74" s="24"/>
      <c r="D74" s="124"/>
    </row>
    <row r="75" spans="1:4" ht="18.75">
      <c r="A75" s="24"/>
      <c r="B75" s="24"/>
      <c r="C75" s="24"/>
      <c r="D75" s="124"/>
    </row>
    <row r="76" spans="1:4" ht="18.75">
      <c r="A76" s="24"/>
      <c r="B76" s="24"/>
      <c r="C76" s="24"/>
      <c r="D76" s="124"/>
    </row>
    <row r="77" spans="1:4" ht="18.75">
      <c r="A77" s="24"/>
      <c r="B77" s="24"/>
      <c r="C77" s="24"/>
      <c r="D77" s="124"/>
    </row>
    <row r="78" spans="1:4" ht="18.75">
      <c r="A78" s="24"/>
      <c r="B78" s="24"/>
      <c r="C78" s="24"/>
      <c r="D78" s="124"/>
    </row>
    <row r="79" spans="1:4" ht="18.75">
      <c r="A79" s="24"/>
      <c r="B79" s="24"/>
      <c r="C79" s="24"/>
      <c r="D79" s="124"/>
    </row>
    <row r="80" spans="1:4" ht="18.75">
      <c r="A80" s="24"/>
      <c r="B80" s="24"/>
      <c r="C80" s="24"/>
      <c r="D80" s="124"/>
    </row>
    <row r="81" spans="1:4" ht="18.75">
      <c r="A81" s="24"/>
      <c r="B81" s="24"/>
      <c r="C81" s="24"/>
      <c r="D81" s="124"/>
    </row>
    <row r="82" spans="1:4" ht="18.75">
      <c r="A82" s="24"/>
      <c r="B82" s="24"/>
      <c r="C82" s="24"/>
      <c r="D82" s="124"/>
    </row>
    <row r="83" spans="1:4" ht="18.75">
      <c r="A83" s="24"/>
      <c r="B83" s="24"/>
      <c r="C83" s="24"/>
      <c r="D83" s="124"/>
    </row>
    <row r="84" spans="1:4" ht="18.75">
      <c r="A84" s="24"/>
      <c r="B84" s="24"/>
      <c r="C84" s="24"/>
      <c r="D84" s="124"/>
    </row>
    <row r="85" spans="1:4" ht="18.75">
      <c r="A85" s="24"/>
      <c r="B85" s="24"/>
      <c r="C85" s="24"/>
      <c r="D85" s="124"/>
    </row>
    <row r="86" spans="1:4" ht="18.75">
      <c r="A86" s="24"/>
      <c r="B86" s="24"/>
      <c r="C86" s="24"/>
      <c r="D86" s="124"/>
    </row>
    <row r="87" spans="1:4" ht="18.75">
      <c r="A87" s="24"/>
      <c r="B87" s="24"/>
      <c r="C87" s="24"/>
      <c r="D87" s="124"/>
    </row>
    <row r="88" spans="1:4" ht="18.75">
      <c r="A88" s="24"/>
      <c r="B88" s="24"/>
      <c r="C88" s="24"/>
      <c r="D88" s="124"/>
    </row>
    <row r="89" spans="1:4" ht="18.75">
      <c r="A89" s="24"/>
      <c r="B89" s="24"/>
      <c r="C89" s="24"/>
      <c r="D89" s="124"/>
    </row>
    <row r="90" spans="1:4" ht="18.75">
      <c r="A90" s="24"/>
      <c r="B90" s="24"/>
      <c r="C90" s="24"/>
      <c r="D90" s="124"/>
    </row>
    <row r="91" spans="1:4" ht="18.75">
      <c r="A91" s="24"/>
      <c r="B91" s="24"/>
      <c r="C91" s="24"/>
      <c r="D91" s="124"/>
    </row>
    <row r="92" spans="1:4" ht="18.75">
      <c r="A92" s="24"/>
      <c r="B92" s="24"/>
      <c r="C92" s="24"/>
      <c r="D92" s="124"/>
    </row>
    <row r="93" spans="1:4" ht="18.75">
      <c r="A93" s="24"/>
      <c r="B93" s="24"/>
      <c r="C93" s="24"/>
      <c r="D93" s="124"/>
    </row>
    <row r="94" spans="1:4" ht="18.75">
      <c r="A94" s="24"/>
      <c r="B94" s="24"/>
      <c r="C94" s="24"/>
      <c r="D94" s="124"/>
    </row>
    <row r="95" spans="1:4" ht="18.75">
      <c r="A95" s="24"/>
      <c r="B95" s="24"/>
      <c r="C95" s="24"/>
      <c r="D95" s="124"/>
    </row>
    <row r="96" spans="1:4" ht="18.75">
      <c r="A96" s="24"/>
      <c r="B96" s="24"/>
      <c r="C96" s="24"/>
      <c r="D96" s="124"/>
    </row>
  </sheetData>
  <sheetProtection/>
  <mergeCells count="1">
    <mergeCell ref="A2:D2"/>
  </mergeCells>
  <printOptions/>
  <pageMargins left="0.9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83"/>
  <sheetViews>
    <sheetView showZeros="0" workbookViewId="0" topLeftCell="A1">
      <pane xSplit="1" ySplit="5" topLeftCell="B459" activePane="bottomRight" state="frozen"/>
      <selection pane="bottomRight" activeCell="D452" sqref="D452"/>
    </sheetView>
  </sheetViews>
  <sheetFormatPr defaultColWidth="8.75390625" defaultRowHeight="14.25"/>
  <cols>
    <col min="1" max="1" width="38.625" style="47" customWidth="1"/>
    <col min="2" max="3" width="26.125" style="47" customWidth="1"/>
    <col min="4" max="4" width="26.125" style="49" customWidth="1"/>
    <col min="5" max="32" width="9.00390625" style="47" bestFit="1" customWidth="1"/>
    <col min="33" max="16384" width="8.75390625" style="47" customWidth="1"/>
  </cols>
  <sheetData>
    <row r="1" spans="1:4" s="8" customFormat="1" ht="14.25">
      <c r="A1" s="8" t="s">
        <v>94</v>
      </c>
      <c r="D1" s="52"/>
    </row>
    <row r="2" spans="1:4" s="46" customFormat="1" ht="28.5">
      <c r="A2" s="96" t="s">
        <v>95</v>
      </c>
      <c r="B2" s="96"/>
      <c r="C2" s="96"/>
      <c r="D2" s="96"/>
    </row>
    <row r="3" s="8" customFormat="1" ht="14.25">
      <c r="D3" s="55" t="s">
        <v>2</v>
      </c>
    </row>
    <row r="4" spans="1:4" s="95" customFormat="1" ht="18.75">
      <c r="A4" s="97" t="s">
        <v>96</v>
      </c>
      <c r="B4" s="97" t="s">
        <v>97</v>
      </c>
      <c r="C4" s="98" t="s">
        <v>64</v>
      </c>
      <c r="D4" s="99" t="s">
        <v>6</v>
      </c>
    </row>
    <row r="5" spans="1:4" s="95" customFormat="1" ht="18.75">
      <c r="A5" s="100" t="s">
        <v>66</v>
      </c>
      <c r="B5" s="101">
        <f>SUM(B6,B11,B15,B22,B27,B33,B38,B40,B45,B50,B55,B59,B64,B69,B72,B74,B77,B80,B84,B86,B91,B95,B98,B101)</f>
        <v>12690</v>
      </c>
      <c r="C5" s="101">
        <f>SUM(C6,C11,C15,C22,C27,C33,C38,C40,C45,C50,C55,C59,C64,C69,C72,C74,C77,C80,C84,C86,C91,C95,C98,C101)</f>
        <v>13741</v>
      </c>
      <c r="D5" s="102">
        <f>C5/B5*100</f>
        <v>108.28211189913317</v>
      </c>
    </row>
    <row r="6" spans="1:4" s="95" customFormat="1" ht="18.75">
      <c r="A6" s="100" t="s">
        <v>98</v>
      </c>
      <c r="B6" s="101">
        <f>SUM(B7:B10)</f>
        <v>438</v>
      </c>
      <c r="C6" s="101">
        <f>SUM(C7:C10)</f>
        <v>431</v>
      </c>
      <c r="D6" s="102">
        <f>C6/B6*100</f>
        <v>98.40182648401826</v>
      </c>
    </row>
    <row r="7" spans="1:4" s="73" customFormat="1" ht="18.75">
      <c r="A7" s="103" t="s">
        <v>99</v>
      </c>
      <c r="B7" s="104">
        <v>428</v>
      </c>
      <c r="C7" s="104">
        <v>416</v>
      </c>
      <c r="D7" s="105"/>
    </row>
    <row r="8" spans="1:4" s="73" customFormat="1" ht="18.75">
      <c r="A8" s="103" t="s">
        <v>100</v>
      </c>
      <c r="B8" s="104">
        <v>10</v>
      </c>
      <c r="C8" s="104">
        <v>0</v>
      </c>
      <c r="D8" s="105"/>
    </row>
    <row r="9" spans="1:4" s="73" customFormat="1" ht="18.75">
      <c r="A9" s="103" t="s">
        <v>101</v>
      </c>
      <c r="B9" s="104">
        <v>0</v>
      </c>
      <c r="C9" s="104">
        <v>4</v>
      </c>
      <c r="D9" s="105"/>
    </row>
    <row r="10" spans="1:4" s="73" customFormat="1" ht="18.75">
      <c r="A10" s="103" t="s">
        <v>102</v>
      </c>
      <c r="B10" s="104">
        <v>0</v>
      </c>
      <c r="C10" s="104">
        <v>11</v>
      </c>
      <c r="D10" s="105"/>
    </row>
    <row r="11" spans="1:4" s="95" customFormat="1" ht="18.75">
      <c r="A11" s="100" t="s">
        <v>103</v>
      </c>
      <c r="B11" s="101">
        <f>SUM(B12:B13)</f>
        <v>367</v>
      </c>
      <c r="C11" s="101">
        <f>SUM(C12:C14)</f>
        <v>354</v>
      </c>
      <c r="D11" s="102">
        <f>C11/B11*100</f>
        <v>96.45776566757493</v>
      </c>
    </row>
    <row r="12" spans="1:4" s="73" customFormat="1" ht="18.75">
      <c r="A12" s="103" t="s">
        <v>99</v>
      </c>
      <c r="B12" s="104">
        <v>357</v>
      </c>
      <c r="C12" s="104">
        <v>348</v>
      </c>
      <c r="D12" s="105"/>
    </row>
    <row r="13" spans="1:4" s="73" customFormat="1" ht="18.75">
      <c r="A13" s="103" t="s">
        <v>104</v>
      </c>
      <c r="B13" s="104">
        <v>10</v>
      </c>
      <c r="C13" s="104">
        <v>0</v>
      </c>
      <c r="D13" s="105"/>
    </row>
    <row r="14" spans="1:4" s="73" customFormat="1" ht="18.75">
      <c r="A14" s="103" t="s">
        <v>105</v>
      </c>
      <c r="B14" s="104"/>
      <c r="C14" s="104">
        <v>6</v>
      </c>
      <c r="D14" s="105"/>
    </row>
    <row r="15" spans="1:4" s="95" customFormat="1" ht="18.75">
      <c r="A15" s="100" t="s">
        <v>106</v>
      </c>
      <c r="B15" s="101">
        <f>SUM(B16:B21)</f>
        <v>4729</v>
      </c>
      <c r="C15" s="101">
        <f>SUM(C16:C21)</f>
        <v>5118</v>
      </c>
      <c r="D15" s="102">
        <f>C15/B15*100</f>
        <v>108.22584055825757</v>
      </c>
    </row>
    <row r="16" spans="1:4" s="73" customFormat="1" ht="18.75">
      <c r="A16" s="103" t="s">
        <v>99</v>
      </c>
      <c r="B16" s="104">
        <v>2416</v>
      </c>
      <c r="C16" s="104">
        <v>2765</v>
      </c>
      <c r="D16" s="105"/>
    </row>
    <row r="17" spans="1:4" s="73" customFormat="1" ht="18.75">
      <c r="A17" s="103" t="s">
        <v>107</v>
      </c>
      <c r="B17" s="104">
        <v>50</v>
      </c>
      <c r="C17" s="104">
        <v>30</v>
      </c>
      <c r="D17" s="105"/>
    </row>
    <row r="18" spans="1:4" s="73" customFormat="1" ht="18.75">
      <c r="A18" s="103" t="s">
        <v>108</v>
      </c>
      <c r="B18" s="104">
        <v>1118</v>
      </c>
      <c r="C18" s="104">
        <v>786</v>
      </c>
      <c r="D18" s="105"/>
    </row>
    <row r="19" spans="1:4" s="73" customFormat="1" ht="18.75">
      <c r="A19" s="103" t="s">
        <v>109</v>
      </c>
      <c r="B19" s="104">
        <v>106</v>
      </c>
      <c r="C19" s="104">
        <v>354</v>
      </c>
      <c r="D19" s="105"/>
    </row>
    <row r="20" spans="1:4" s="73" customFormat="1" ht="18.75">
      <c r="A20" s="103" t="s">
        <v>110</v>
      </c>
      <c r="B20" s="104">
        <v>380</v>
      </c>
      <c r="C20" s="104">
        <v>382</v>
      </c>
      <c r="D20" s="105"/>
    </row>
    <row r="21" spans="1:4" s="73" customFormat="1" ht="18.75">
      <c r="A21" s="103" t="s">
        <v>111</v>
      </c>
      <c r="B21" s="104">
        <v>659</v>
      </c>
      <c r="C21" s="104">
        <v>801</v>
      </c>
      <c r="D21" s="105"/>
    </row>
    <row r="22" spans="1:4" s="95" customFormat="1" ht="18.75">
      <c r="A22" s="100" t="s">
        <v>112</v>
      </c>
      <c r="B22" s="101">
        <f>SUM(B23:B26)</f>
        <v>304</v>
      </c>
      <c r="C22" s="101">
        <f>SUM(C23:C26)</f>
        <v>357</v>
      </c>
      <c r="D22" s="102">
        <f>C22/B22*100</f>
        <v>117.4342105263158</v>
      </c>
    </row>
    <row r="23" spans="1:4" s="73" customFormat="1" ht="18.75">
      <c r="A23" s="103" t="s">
        <v>99</v>
      </c>
      <c r="B23" s="104">
        <v>280</v>
      </c>
      <c r="C23" s="104">
        <v>288</v>
      </c>
      <c r="D23" s="105"/>
    </row>
    <row r="24" spans="1:4" s="73" customFormat="1" ht="18.75">
      <c r="A24" s="103" t="s">
        <v>113</v>
      </c>
      <c r="B24" s="104">
        <v>24</v>
      </c>
      <c r="C24" s="104">
        <v>38</v>
      </c>
      <c r="D24" s="105"/>
    </row>
    <row r="25" spans="1:4" s="73" customFormat="1" ht="18.75">
      <c r="A25" s="103" t="s">
        <v>114</v>
      </c>
      <c r="B25" s="104"/>
      <c r="C25" s="104">
        <v>11</v>
      </c>
      <c r="D25" s="105"/>
    </row>
    <row r="26" spans="1:4" s="73" customFormat="1" ht="18.75">
      <c r="A26" s="103" t="s">
        <v>115</v>
      </c>
      <c r="B26" s="104">
        <v>0</v>
      </c>
      <c r="C26" s="104">
        <v>20</v>
      </c>
      <c r="D26" s="105"/>
    </row>
    <row r="27" spans="1:4" s="95" customFormat="1" ht="18.75">
      <c r="A27" s="106" t="s">
        <v>116</v>
      </c>
      <c r="B27" s="101">
        <f>SUM(B28:B32)</f>
        <v>182</v>
      </c>
      <c r="C27" s="101">
        <f>SUM(C28:C32)</f>
        <v>246</v>
      </c>
      <c r="D27" s="102">
        <f>C27/B27*100</f>
        <v>135.16483516483518</v>
      </c>
    </row>
    <row r="28" spans="1:4" s="73" customFormat="1" ht="18.75">
      <c r="A28" s="103" t="s">
        <v>99</v>
      </c>
      <c r="B28" s="104">
        <v>176</v>
      </c>
      <c r="C28" s="104">
        <v>137</v>
      </c>
      <c r="D28" s="105"/>
    </row>
    <row r="29" spans="1:4" s="73" customFormat="1" ht="18.75">
      <c r="A29" s="103" t="s">
        <v>117</v>
      </c>
      <c r="B29" s="104">
        <v>3</v>
      </c>
      <c r="C29" s="104">
        <v>18</v>
      </c>
      <c r="D29" s="105"/>
    </row>
    <row r="30" spans="1:4" s="73" customFormat="1" ht="18.75">
      <c r="A30" s="103" t="s">
        <v>118</v>
      </c>
      <c r="B30" s="104">
        <v>0</v>
      </c>
      <c r="C30" s="104">
        <v>25</v>
      </c>
      <c r="D30" s="105"/>
    </row>
    <row r="31" spans="1:4" s="73" customFormat="1" ht="18.75">
      <c r="A31" s="103" t="s">
        <v>114</v>
      </c>
      <c r="B31" s="104"/>
      <c r="C31" s="104">
        <v>66</v>
      </c>
      <c r="D31" s="105"/>
    </row>
    <row r="32" spans="1:4" s="73" customFormat="1" ht="18.75">
      <c r="A32" s="103" t="s">
        <v>119</v>
      </c>
      <c r="B32" s="104">
        <v>3</v>
      </c>
      <c r="C32" s="104">
        <v>0</v>
      </c>
      <c r="D32" s="105"/>
    </row>
    <row r="33" spans="1:4" s="95" customFormat="1" ht="18.75">
      <c r="A33" s="100" t="s">
        <v>120</v>
      </c>
      <c r="B33" s="101">
        <f>SUM(B34:B37)</f>
        <v>1022</v>
      </c>
      <c r="C33" s="101">
        <f>SUM(C34:C37)</f>
        <v>1063</v>
      </c>
      <c r="D33" s="102">
        <f>C33/B33*100</f>
        <v>104.01174168297456</v>
      </c>
    </row>
    <row r="34" spans="1:4" s="73" customFormat="1" ht="18.75">
      <c r="A34" s="103" t="s">
        <v>99</v>
      </c>
      <c r="B34" s="104">
        <v>270</v>
      </c>
      <c r="C34" s="104">
        <v>306</v>
      </c>
      <c r="D34" s="105"/>
    </row>
    <row r="35" spans="1:4" s="73" customFormat="1" ht="18.75">
      <c r="A35" s="103" t="s">
        <v>121</v>
      </c>
      <c r="B35" s="104">
        <v>0</v>
      </c>
      <c r="C35" s="104">
        <v>149</v>
      </c>
      <c r="D35" s="105"/>
    </row>
    <row r="36" spans="1:4" s="73" customFormat="1" ht="18.75">
      <c r="A36" s="103" t="s">
        <v>122</v>
      </c>
      <c r="B36" s="104">
        <v>1</v>
      </c>
      <c r="C36" s="104">
        <v>0</v>
      </c>
      <c r="D36" s="105"/>
    </row>
    <row r="37" spans="1:4" s="73" customFormat="1" ht="18.75">
      <c r="A37" s="103" t="s">
        <v>123</v>
      </c>
      <c r="B37" s="104">
        <v>751</v>
      </c>
      <c r="C37" s="104">
        <v>608</v>
      </c>
      <c r="D37" s="105"/>
    </row>
    <row r="38" spans="1:4" s="95" customFormat="1" ht="18.75">
      <c r="A38" s="100" t="s">
        <v>124</v>
      </c>
      <c r="B38" s="101">
        <f>SUM(B39:B39)</f>
        <v>200</v>
      </c>
      <c r="C38" s="101">
        <f>SUM(C39:C39)</f>
        <v>200</v>
      </c>
      <c r="D38" s="102">
        <f>C38/B38*100</f>
        <v>100</v>
      </c>
    </row>
    <row r="39" spans="1:4" s="73" customFormat="1" ht="18.75">
      <c r="A39" s="103" t="s">
        <v>125</v>
      </c>
      <c r="B39" s="104">
        <v>200</v>
      </c>
      <c r="C39" s="104">
        <v>200</v>
      </c>
      <c r="D39" s="105"/>
    </row>
    <row r="40" spans="1:4" s="95" customFormat="1" ht="18.75">
      <c r="A40" s="100" t="s">
        <v>126</v>
      </c>
      <c r="B40" s="101">
        <f>SUM(B41:B44)</f>
        <v>230</v>
      </c>
      <c r="C40" s="101">
        <f>SUM(C41:C44)</f>
        <v>459</v>
      </c>
      <c r="D40" s="102">
        <f>C40/B40*100</f>
        <v>199.56521739130434</v>
      </c>
    </row>
    <row r="41" spans="1:4" s="73" customFormat="1" ht="18.75">
      <c r="A41" s="103" t="s">
        <v>99</v>
      </c>
      <c r="B41" s="104">
        <v>176</v>
      </c>
      <c r="C41" s="104">
        <v>173</v>
      </c>
      <c r="D41" s="105"/>
    </row>
    <row r="42" spans="1:4" s="73" customFormat="1" ht="18.75">
      <c r="A42" s="103" t="s">
        <v>107</v>
      </c>
      <c r="B42" s="104">
        <v>15</v>
      </c>
      <c r="C42" s="104">
        <v>5</v>
      </c>
      <c r="D42" s="105"/>
    </row>
    <row r="43" spans="1:4" s="73" customFormat="1" ht="18.75">
      <c r="A43" s="103" t="s">
        <v>114</v>
      </c>
      <c r="B43" s="104"/>
      <c r="C43" s="104">
        <v>22</v>
      </c>
      <c r="D43" s="105"/>
    </row>
    <row r="44" spans="1:4" s="73" customFormat="1" ht="18.75">
      <c r="A44" s="103" t="s">
        <v>127</v>
      </c>
      <c r="B44" s="104">
        <v>39</v>
      </c>
      <c r="C44" s="104">
        <v>259</v>
      </c>
      <c r="D44" s="105"/>
    </row>
    <row r="45" spans="1:4" s="95" customFormat="1" ht="18.75">
      <c r="A45" s="100" t="s">
        <v>128</v>
      </c>
      <c r="B45" s="101">
        <f>SUM(B46:B49)</f>
        <v>325</v>
      </c>
      <c r="C45" s="101">
        <f>SUM(C46:C49)</f>
        <v>115</v>
      </c>
      <c r="D45" s="102">
        <f>C45/B45*100</f>
        <v>35.38461538461539</v>
      </c>
    </row>
    <row r="46" spans="1:4" s="73" customFormat="1" ht="18.75">
      <c r="A46" s="103" t="s">
        <v>99</v>
      </c>
      <c r="B46" s="104">
        <v>227</v>
      </c>
      <c r="C46" s="104">
        <v>63</v>
      </c>
      <c r="D46" s="105"/>
    </row>
    <row r="47" spans="1:4" s="73" customFormat="1" ht="18.75">
      <c r="A47" s="103" t="s">
        <v>129</v>
      </c>
      <c r="B47" s="104">
        <v>4</v>
      </c>
      <c r="C47" s="104">
        <v>0</v>
      </c>
      <c r="D47" s="105"/>
    </row>
    <row r="48" spans="1:4" s="73" customFormat="1" ht="18.75">
      <c r="A48" s="103" t="s">
        <v>114</v>
      </c>
      <c r="B48" s="104"/>
      <c r="C48" s="104">
        <v>5</v>
      </c>
      <c r="D48" s="105"/>
    </row>
    <row r="49" spans="1:4" s="73" customFormat="1" ht="18.75">
      <c r="A49" s="103" t="s">
        <v>130</v>
      </c>
      <c r="B49" s="104">
        <v>94</v>
      </c>
      <c r="C49" s="104">
        <v>47</v>
      </c>
      <c r="D49" s="105"/>
    </row>
    <row r="50" spans="1:4" s="95" customFormat="1" ht="18.75">
      <c r="A50" s="100" t="s">
        <v>131</v>
      </c>
      <c r="B50" s="101">
        <f>SUM(B51:B54)</f>
        <v>607</v>
      </c>
      <c r="C50" s="101">
        <f>SUM(C51:C54)</f>
        <v>754</v>
      </c>
      <c r="D50" s="102">
        <f>C50/B50*100</f>
        <v>124.21746293245471</v>
      </c>
    </row>
    <row r="51" spans="1:4" s="73" customFormat="1" ht="18.75">
      <c r="A51" s="103" t="s">
        <v>99</v>
      </c>
      <c r="B51" s="104">
        <v>509</v>
      </c>
      <c r="C51" s="104">
        <v>401</v>
      </c>
      <c r="D51" s="105"/>
    </row>
    <row r="52" spans="1:4" s="73" customFormat="1" ht="18.75">
      <c r="A52" s="103" t="s">
        <v>107</v>
      </c>
      <c r="B52" s="104">
        <v>16</v>
      </c>
      <c r="C52" s="104">
        <v>118</v>
      </c>
      <c r="D52" s="105"/>
    </row>
    <row r="53" spans="1:4" s="73" customFormat="1" ht="18.75">
      <c r="A53" s="103" t="s">
        <v>114</v>
      </c>
      <c r="B53" s="104"/>
      <c r="C53" s="104">
        <v>115</v>
      </c>
      <c r="D53" s="105"/>
    </row>
    <row r="54" spans="1:4" s="73" customFormat="1" ht="18.75">
      <c r="A54" s="103" t="s">
        <v>132</v>
      </c>
      <c r="B54" s="104">
        <v>82</v>
      </c>
      <c r="C54" s="104">
        <v>120</v>
      </c>
      <c r="D54" s="105"/>
    </row>
    <row r="55" spans="1:4" s="95" customFormat="1" ht="18.75">
      <c r="A55" s="100" t="s">
        <v>133</v>
      </c>
      <c r="B55" s="101">
        <f>SUM(B56:B58)</f>
        <v>670</v>
      </c>
      <c r="C55" s="101">
        <f>SUM(C56:C58)</f>
        <v>490</v>
      </c>
      <c r="D55" s="102">
        <f aca="true" t="shared" si="0" ref="D55:D59">C55/B55*100</f>
        <v>73.13432835820896</v>
      </c>
    </row>
    <row r="56" spans="1:4" s="73" customFormat="1" ht="18.75">
      <c r="A56" s="103" t="s">
        <v>99</v>
      </c>
      <c r="B56" s="104">
        <v>444</v>
      </c>
      <c r="C56" s="104">
        <v>453</v>
      </c>
      <c r="D56" s="105"/>
    </row>
    <row r="57" spans="1:4" s="73" customFormat="1" ht="18.75">
      <c r="A57" s="103" t="s">
        <v>134</v>
      </c>
      <c r="B57" s="104">
        <v>20</v>
      </c>
      <c r="C57" s="104">
        <v>20</v>
      </c>
      <c r="D57" s="105"/>
    </row>
    <row r="58" spans="1:4" s="73" customFormat="1" ht="18.75">
      <c r="A58" s="103" t="s">
        <v>135</v>
      </c>
      <c r="B58" s="104">
        <v>206</v>
      </c>
      <c r="C58" s="104">
        <v>17</v>
      </c>
      <c r="D58" s="105">
        <f t="shared" si="0"/>
        <v>8.25242718446602</v>
      </c>
    </row>
    <row r="59" spans="1:4" s="95" customFormat="1" ht="18.75">
      <c r="A59" s="100" t="s">
        <v>136</v>
      </c>
      <c r="B59" s="101">
        <f>SUM(B60:B63)</f>
        <v>904</v>
      </c>
      <c r="C59" s="101">
        <f>SUM(C60:C63)</f>
        <v>1569</v>
      </c>
      <c r="D59" s="102">
        <f t="shared" si="0"/>
        <v>173.56194690265488</v>
      </c>
    </row>
    <row r="60" spans="1:4" s="73" customFormat="1" ht="18.75">
      <c r="A60" s="103" t="s">
        <v>99</v>
      </c>
      <c r="B60" s="104">
        <v>842</v>
      </c>
      <c r="C60" s="104">
        <v>1063</v>
      </c>
      <c r="D60" s="105"/>
    </row>
    <row r="61" spans="1:4" s="73" customFormat="1" ht="18.75">
      <c r="A61" s="103" t="s">
        <v>137</v>
      </c>
      <c r="B61" s="104">
        <v>0</v>
      </c>
      <c r="C61" s="104">
        <v>0</v>
      </c>
      <c r="D61" s="105"/>
    </row>
    <row r="62" spans="1:4" s="73" customFormat="1" ht="18.75">
      <c r="A62" s="103" t="s">
        <v>114</v>
      </c>
      <c r="B62" s="104">
        <v>50</v>
      </c>
      <c r="C62" s="104">
        <v>495</v>
      </c>
      <c r="D62" s="105"/>
    </row>
    <row r="63" spans="1:4" s="73" customFormat="1" ht="18.75">
      <c r="A63" s="103" t="s">
        <v>138</v>
      </c>
      <c r="B63" s="104">
        <v>12</v>
      </c>
      <c r="C63" s="104">
        <v>11</v>
      </c>
      <c r="D63" s="105"/>
    </row>
    <row r="64" spans="1:4" s="95" customFormat="1" ht="18.75">
      <c r="A64" s="100" t="s">
        <v>139</v>
      </c>
      <c r="B64" s="101">
        <f>SUM(B65:B68)</f>
        <v>354</v>
      </c>
      <c r="C64" s="101">
        <f>SUM(C65:C68)</f>
        <v>0</v>
      </c>
      <c r="D64" s="102">
        <f aca="true" t="shared" si="1" ref="D64:D69">C64/B64*100</f>
        <v>0</v>
      </c>
    </row>
    <row r="65" spans="1:4" s="73" customFormat="1" ht="18.75">
      <c r="A65" s="103" t="s">
        <v>99</v>
      </c>
      <c r="B65" s="104">
        <v>191</v>
      </c>
      <c r="C65" s="104"/>
      <c r="D65" s="105"/>
    </row>
    <row r="66" spans="1:4" s="73" customFormat="1" ht="18.75">
      <c r="A66" s="103" t="s">
        <v>140</v>
      </c>
      <c r="B66" s="104">
        <v>30</v>
      </c>
      <c r="C66" s="104"/>
      <c r="D66" s="105"/>
    </row>
    <row r="67" spans="1:4" s="73" customFormat="1" ht="18.75">
      <c r="A67" s="103" t="s">
        <v>114</v>
      </c>
      <c r="B67" s="104">
        <v>130</v>
      </c>
      <c r="C67" s="104"/>
      <c r="D67" s="105"/>
    </row>
    <row r="68" spans="1:4" s="73" customFormat="1" ht="18.75">
      <c r="A68" s="103" t="s">
        <v>141</v>
      </c>
      <c r="B68" s="104">
        <v>3</v>
      </c>
      <c r="C68" s="104"/>
      <c r="D68" s="105">
        <f t="shared" si="1"/>
        <v>0</v>
      </c>
    </row>
    <row r="69" spans="1:4" s="95" customFormat="1" ht="18.75">
      <c r="A69" s="100" t="s">
        <v>142</v>
      </c>
      <c r="B69" s="101">
        <f>SUM(B70:B71)</f>
        <v>60</v>
      </c>
      <c r="C69" s="101">
        <f>SUM(C70:C71)</f>
        <v>38</v>
      </c>
      <c r="D69" s="102">
        <f t="shared" si="1"/>
        <v>63.33333333333333</v>
      </c>
    </row>
    <row r="70" spans="1:4" s="73" customFormat="1" ht="18.75">
      <c r="A70" s="103" t="s">
        <v>99</v>
      </c>
      <c r="B70" s="104">
        <v>57</v>
      </c>
      <c r="C70" s="104">
        <v>26</v>
      </c>
      <c r="D70" s="105"/>
    </row>
    <row r="71" spans="1:4" s="73" customFormat="1" ht="18.75">
      <c r="A71" s="103" t="s">
        <v>143</v>
      </c>
      <c r="B71" s="104">
        <v>3</v>
      </c>
      <c r="C71" s="104">
        <v>12</v>
      </c>
      <c r="D71" s="105"/>
    </row>
    <row r="72" spans="1:4" s="95" customFormat="1" ht="18.75">
      <c r="A72" s="100" t="s">
        <v>144</v>
      </c>
      <c r="B72" s="101">
        <f>SUM(B73:B73)</f>
        <v>31</v>
      </c>
      <c r="C72" s="101">
        <f>SUM(C73:C73)</f>
        <v>29</v>
      </c>
      <c r="D72" s="102">
        <f aca="true" t="shared" si="2" ref="D72:D77">C72/B72*100</f>
        <v>93.54838709677419</v>
      </c>
    </row>
    <row r="73" spans="1:4" s="73" customFormat="1" ht="18.75">
      <c r="A73" s="103" t="s">
        <v>99</v>
      </c>
      <c r="B73" s="104">
        <v>31</v>
      </c>
      <c r="C73" s="104">
        <v>29</v>
      </c>
      <c r="D73" s="105"/>
    </row>
    <row r="74" spans="1:4" s="95" customFormat="1" ht="18.75">
      <c r="A74" s="100" t="s">
        <v>145</v>
      </c>
      <c r="B74" s="101">
        <f>SUM(B75:B76)</f>
        <v>119</v>
      </c>
      <c r="C74" s="101">
        <f>SUM(C75:C76)</f>
        <v>104</v>
      </c>
      <c r="D74" s="102">
        <f t="shared" si="2"/>
        <v>87.39495798319328</v>
      </c>
    </row>
    <row r="75" spans="1:4" s="73" customFormat="1" ht="18.75">
      <c r="A75" s="103" t="s">
        <v>146</v>
      </c>
      <c r="B75" s="104">
        <v>116</v>
      </c>
      <c r="C75" s="104">
        <v>104</v>
      </c>
      <c r="D75" s="105"/>
    </row>
    <row r="76" spans="1:4" s="73" customFormat="1" ht="18.75">
      <c r="A76" s="103" t="s">
        <v>147</v>
      </c>
      <c r="B76" s="104">
        <v>3</v>
      </c>
      <c r="C76" s="104">
        <v>0</v>
      </c>
      <c r="D76" s="105"/>
    </row>
    <row r="77" spans="1:4" s="95" customFormat="1" ht="18.75">
      <c r="A77" s="100" t="s">
        <v>148</v>
      </c>
      <c r="B77" s="101">
        <f>SUM(B78:B79)</f>
        <v>18</v>
      </c>
      <c r="C77" s="101">
        <f>SUM(C78:C79)</f>
        <v>17</v>
      </c>
      <c r="D77" s="102">
        <f t="shared" si="2"/>
        <v>94.44444444444444</v>
      </c>
    </row>
    <row r="78" spans="1:4" s="73" customFormat="1" ht="18.75">
      <c r="A78" s="103" t="s">
        <v>99</v>
      </c>
      <c r="B78" s="104">
        <v>16</v>
      </c>
      <c r="C78" s="104">
        <v>15</v>
      </c>
      <c r="D78" s="105"/>
    </row>
    <row r="79" spans="1:4" s="73" customFormat="1" ht="18.75">
      <c r="A79" s="103" t="s">
        <v>149</v>
      </c>
      <c r="B79" s="104">
        <v>2</v>
      </c>
      <c r="C79" s="104">
        <v>2</v>
      </c>
      <c r="D79" s="105"/>
    </row>
    <row r="80" spans="1:4" s="95" customFormat="1" ht="18.75">
      <c r="A80" s="100" t="s">
        <v>150</v>
      </c>
      <c r="B80" s="101">
        <f>SUM(B81:B83)</f>
        <v>409</v>
      </c>
      <c r="C80" s="101">
        <f>SUM(C81:C83)</f>
        <v>427</v>
      </c>
      <c r="D80" s="102">
        <f>C80/B80*100</f>
        <v>104.40097799511004</v>
      </c>
    </row>
    <row r="81" spans="1:4" s="73" customFormat="1" ht="18.75">
      <c r="A81" s="103" t="s">
        <v>99</v>
      </c>
      <c r="B81" s="104">
        <v>135</v>
      </c>
      <c r="C81" s="104">
        <v>370</v>
      </c>
      <c r="D81" s="105"/>
    </row>
    <row r="82" spans="1:4" s="73" customFormat="1" ht="18.75">
      <c r="A82" s="103" t="s">
        <v>107</v>
      </c>
      <c r="B82" s="104">
        <v>17</v>
      </c>
      <c r="C82" s="104">
        <v>0</v>
      </c>
      <c r="D82" s="105"/>
    </row>
    <row r="83" spans="1:4" s="73" customFormat="1" ht="18.75">
      <c r="A83" s="103" t="s">
        <v>151</v>
      </c>
      <c r="B83" s="104">
        <v>257</v>
      </c>
      <c r="C83" s="104">
        <v>57</v>
      </c>
      <c r="D83" s="105"/>
    </row>
    <row r="84" spans="1:4" s="95" customFormat="1" ht="18.75">
      <c r="A84" s="100" t="s">
        <v>152</v>
      </c>
      <c r="B84" s="101">
        <f>SUM(B85:B85)</f>
        <v>257</v>
      </c>
      <c r="C84" s="101">
        <f>SUM(C85:C85)</f>
        <v>309</v>
      </c>
      <c r="D84" s="102">
        <f>C84/B84*100</f>
        <v>120.23346303501945</v>
      </c>
    </row>
    <row r="85" spans="1:4" s="73" customFormat="1" ht="18.75">
      <c r="A85" s="103" t="s">
        <v>99</v>
      </c>
      <c r="B85" s="104">
        <v>257</v>
      </c>
      <c r="C85" s="104">
        <v>309</v>
      </c>
      <c r="D85" s="105"/>
    </row>
    <row r="86" spans="1:4" s="95" customFormat="1" ht="18.75">
      <c r="A86" s="100" t="s">
        <v>153</v>
      </c>
      <c r="B86" s="101">
        <f>SUM(B87:B90)</f>
        <v>368</v>
      </c>
      <c r="C86" s="101">
        <f>SUM(C87:C90)</f>
        <v>434</v>
      </c>
      <c r="D86" s="102">
        <f>C86/B86*100</f>
        <v>117.93478260869566</v>
      </c>
    </row>
    <row r="87" spans="1:4" s="73" customFormat="1" ht="18.75">
      <c r="A87" s="103" t="s">
        <v>99</v>
      </c>
      <c r="B87" s="104">
        <v>231</v>
      </c>
      <c r="C87" s="104">
        <v>259</v>
      </c>
      <c r="D87" s="105"/>
    </row>
    <row r="88" spans="1:4" s="73" customFormat="1" ht="18.75">
      <c r="A88" s="103" t="s">
        <v>107</v>
      </c>
      <c r="B88" s="104">
        <v>15</v>
      </c>
      <c r="C88" s="104">
        <v>16</v>
      </c>
      <c r="D88" s="105"/>
    </row>
    <row r="89" spans="1:4" s="73" customFormat="1" ht="18.75">
      <c r="A89" s="103" t="s">
        <v>114</v>
      </c>
      <c r="B89" s="104"/>
      <c r="C89" s="104">
        <v>14</v>
      </c>
      <c r="D89" s="105"/>
    </row>
    <row r="90" spans="1:4" s="73" customFormat="1" ht="18.75">
      <c r="A90" s="103" t="s">
        <v>154</v>
      </c>
      <c r="B90" s="104">
        <v>122</v>
      </c>
      <c r="C90" s="104">
        <v>145</v>
      </c>
      <c r="D90" s="105"/>
    </row>
    <row r="91" spans="1:4" s="95" customFormat="1" ht="18.75">
      <c r="A91" s="100" t="s">
        <v>155</v>
      </c>
      <c r="B91" s="101">
        <f>SUM(B92:B94)</f>
        <v>149</v>
      </c>
      <c r="C91" s="101">
        <f>SUM(C92:C94)</f>
        <v>337</v>
      </c>
      <c r="D91" s="102">
        <f>C91/B91*100</f>
        <v>226.1744966442953</v>
      </c>
    </row>
    <row r="92" spans="1:4" s="73" customFormat="1" ht="18.75">
      <c r="A92" s="103" t="s">
        <v>99</v>
      </c>
      <c r="B92" s="104">
        <v>127</v>
      </c>
      <c r="C92" s="104">
        <v>151</v>
      </c>
      <c r="D92" s="105"/>
    </row>
    <row r="93" spans="1:4" s="73" customFormat="1" ht="18.75">
      <c r="A93" s="103" t="s">
        <v>156</v>
      </c>
      <c r="B93" s="104"/>
      <c r="C93" s="104">
        <v>11</v>
      </c>
      <c r="D93" s="105"/>
    </row>
    <row r="94" spans="1:4" s="73" customFormat="1" ht="18.75">
      <c r="A94" s="103" t="s">
        <v>157</v>
      </c>
      <c r="B94" s="104">
        <v>22</v>
      </c>
      <c r="C94" s="104">
        <v>175</v>
      </c>
      <c r="D94" s="105"/>
    </row>
    <row r="95" spans="1:4" s="95" customFormat="1" ht="18.75">
      <c r="A95" s="100" t="s">
        <v>158</v>
      </c>
      <c r="B95" s="101">
        <f>SUM(B96:B96)</f>
        <v>106</v>
      </c>
      <c r="C95" s="101">
        <f>C96+C97</f>
        <v>111</v>
      </c>
      <c r="D95" s="102">
        <f>C95/B95*100</f>
        <v>104.71698113207549</v>
      </c>
    </row>
    <row r="96" spans="1:4" s="73" customFormat="1" ht="18.75">
      <c r="A96" s="103" t="s">
        <v>99</v>
      </c>
      <c r="B96" s="104">
        <v>106</v>
      </c>
      <c r="C96" s="104">
        <v>106</v>
      </c>
      <c r="D96" s="105"/>
    </row>
    <row r="97" spans="1:3" s="73" customFormat="1" ht="18.75">
      <c r="A97" s="103" t="s">
        <v>159</v>
      </c>
      <c r="B97" s="104"/>
      <c r="C97" s="104">
        <v>5</v>
      </c>
    </row>
    <row r="98" spans="1:4" s="95" customFormat="1" ht="18.75">
      <c r="A98" s="100" t="s">
        <v>160</v>
      </c>
      <c r="B98" s="101">
        <f>SUM(B99:B100)</f>
        <v>356</v>
      </c>
      <c r="C98" s="101">
        <f>SUM(C99:C100)</f>
        <v>474</v>
      </c>
      <c r="D98" s="102">
        <f>C98/B98*100</f>
        <v>133.14606741573033</v>
      </c>
    </row>
    <row r="99" spans="1:4" s="73" customFormat="1" ht="18.75">
      <c r="A99" s="103" t="s">
        <v>99</v>
      </c>
      <c r="B99" s="104">
        <v>313</v>
      </c>
      <c r="C99" s="104">
        <v>287</v>
      </c>
      <c r="D99" s="105"/>
    </row>
    <row r="100" spans="1:4" s="73" customFormat="1" ht="18.75">
      <c r="A100" s="103" t="s">
        <v>161</v>
      </c>
      <c r="B100" s="104">
        <v>43</v>
      </c>
      <c r="C100" s="104">
        <v>187</v>
      </c>
      <c r="D100" s="105"/>
    </row>
    <row r="101" spans="1:4" s="95" customFormat="1" ht="18.75">
      <c r="A101" s="100" t="s">
        <v>162</v>
      </c>
      <c r="B101" s="101">
        <f>SUM(B103:B103)</f>
        <v>485</v>
      </c>
      <c r="C101" s="101">
        <f>SUM(C102:C103)</f>
        <v>305</v>
      </c>
      <c r="D101" s="102">
        <f aca="true" t="shared" si="3" ref="D101:D105">C101/B101*100</f>
        <v>62.88659793814433</v>
      </c>
    </row>
    <row r="102" spans="1:4" s="95" customFormat="1" ht="18.75">
      <c r="A102" s="100" t="s">
        <v>163</v>
      </c>
      <c r="B102" s="101"/>
      <c r="C102" s="101">
        <v>27</v>
      </c>
      <c r="D102" s="102"/>
    </row>
    <row r="103" spans="1:4" s="73" customFormat="1" ht="18.75">
      <c r="A103" s="103" t="s">
        <v>164</v>
      </c>
      <c r="B103" s="104">
        <v>485</v>
      </c>
      <c r="C103" s="104">
        <v>278</v>
      </c>
      <c r="D103" s="105"/>
    </row>
    <row r="104" spans="1:4" s="95" customFormat="1" ht="18.75">
      <c r="A104" s="100" t="s">
        <v>165</v>
      </c>
      <c r="B104" s="101">
        <v>267</v>
      </c>
      <c r="C104" s="101">
        <f>C105</f>
        <v>310</v>
      </c>
      <c r="D104" s="102">
        <f t="shared" si="3"/>
        <v>116.10486891385767</v>
      </c>
    </row>
    <row r="105" spans="1:4" s="95" customFormat="1" ht="18.75">
      <c r="A105" s="100" t="s">
        <v>166</v>
      </c>
      <c r="B105" s="101">
        <f>SUM(B106:B110)</f>
        <v>267</v>
      </c>
      <c r="C105" s="101">
        <f>SUM(C106:C110)</f>
        <v>310</v>
      </c>
      <c r="D105" s="102">
        <f t="shared" si="3"/>
        <v>116.10486891385767</v>
      </c>
    </row>
    <row r="106" spans="1:4" s="73" customFormat="1" ht="18.75">
      <c r="A106" s="103" t="s">
        <v>167</v>
      </c>
      <c r="B106" s="104">
        <v>20</v>
      </c>
      <c r="C106" s="104">
        <v>13</v>
      </c>
      <c r="D106" s="105"/>
    </row>
    <row r="107" spans="1:4" s="73" customFormat="1" ht="18.75">
      <c r="A107" s="103" t="s">
        <v>168</v>
      </c>
      <c r="B107" s="104">
        <v>10</v>
      </c>
      <c r="C107" s="104">
        <v>10</v>
      </c>
      <c r="D107" s="105"/>
    </row>
    <row r="108" spans="1:4" s="73" customFormat="1" ht="18.75">
      <c r="A108" s="103" t="s">
        <v>169</v>
      </c>
      <c r="B108" s="104">
        <v>26</v>
      </c>
      <c r="C108" s="104">
        <v>11</v>
      </c>
      <c r="D108" s="105"/>
    </row>
    <row r="109" spans="1:4" s="73" customFormat="1" ht="18.75">
      <c r="A109" s="103" t="s">
        <v>170</v>
      </c>
      <c r="B109" s="104">
        <v>211</v>
      </c>
      <c r="C109" s="104">
        <v>240</v>
      </c>
      <c r="D109" s="105"/>
    </row>
    <row r="110" spans="1:4" s="73" customFormat="1" ht="18.75">
      <c r="A110" s="100" t="s">
        <v>171</v>
      </c>
      <c r="B110" s="104">
        <v>0</v>
      </c>
      <c r="C110" s="104">
        <v>36</v>
      </c>
      <c r="D110" s="105"/>
    </row>
    <row r="111" spans="1:4" s="95" customFormat="1" ht="18.75">
      <c r="A111" s="100" t="s">
        <v>172</v>
      </c>
      <c r="B111" s="101">
        <f>SUM(B112,B116,B125,B129,B133)</f>
        <v>7259</v>
      </c>
      <c r="C111" s="101">
        <f>SUM(C112,C116,C125,C129,C133)</f>
        <v>8659</v>
      </c>
      <c r="D111" s="102">
        <f aca="true" t="shared" si="4" ref="D111:D116">C111/B111*100</f>
        <v>119.2864030858245</v>
      </c>
    </row>
    <row r="112" spans="1:4" s="95" customFormat="1" ht="18.75">
      <c r="A112" s="100" t="s">
        <v>173</v>
      </c>
      <c r="B112" s="101">
        <f>SUM(B113:B115)</f>
        <v>154</v>
      </c>
      <c r="C112" s="101">
        <f>SUM(C113:C115)</f>
        <v>116</v>
      </c>
      <c r="D112" s="102">
        <f t="shared" si="4"/>
        <v>75.32467532467533</v>
      </c>
    </row>
    <row r="113" spans="1:4" s="73" customFormat="1" ht="18.75">
      <c r="A113" s="103" t="s">
        <v>174</v>
      </c>
      <c r="B113" s="104">
        <v>28</v>
      </c>
      <c r="C113" s="104">
        <v>8</v>
      </c>
      <c r="D113" s="105"/>
    </row>
    <row r="114" spans="1:4" s="73" customFormat="1" ht="18.75">
      <c r="A114" s="103" t="s">
        <v>175</v>
      </c>
      <c r="B114" s="104">
        <v>100</v>
      </c>
      <c r="C114" s="104">
        <v>108</v>
      </c>
      <c r="D114" s="105"/>
    </row>
    <row r="115" spans="1:4" s="73" customFormat="1" ht="18.75">
      <c r="A115" s="103" t="s">
        <v>176</v>
      </c>
      <c r="B115" s="104">
        <v>26</v>
      </c>
      <c r="C115" s="104">
        <v>0</v>
      </c>
      <c r="D115" s="105"/>
    </row>
    <row r="116" spans="1:4" s="95" customFormat="1" ht="18.75">
      <c r="A116" s="100" t="s">
        <v>177</v>
      </c>
      <c r="B116" s="101">
        <f>SUM(B117:B124)</f>
        <v>5070</v>
      </c>
      <c r="C116" s="101">
        <f>SUM(C117:C124)</f>
        <v>6448</v>
      </c>
      <c r="D116" s="102">
        <f t="shared" si="4"/>
        <v>127.17948717948717</v>
      </c>
    </row>
    <row r="117" spans="1:4" s="73" customFormat="1" ht="18.75">
      <c r="A117" s="103" t="s">
        <v>99</v>
      </c>
      <c r="B117" s="104">
        <v>2709</v>
      </c>
      <c r="C117" s="104">
        <v>3163</v>
      </c>
      <c r="D117" s="105"/>
    </row>
    <row r="118" spans="1:4" s="73" customFormat="1" ht="18.75">
      <c r="A118" s="103" t="s">
        <v>107</v>
      </c>
      <c r="B118" s="104">
        <v>781</v>
      </c>
      <c r="C118" s="104">
        <v>745</v>
      </c>
      <c r="D118" s="105"/>
    </row>
    <row r="119" spans="1:4" s="73" customFormat="1" ht="18.75">
      <c r="A119" s="103" t="s">
        <v>178</v>
      </c>
      <c r="B119" s="104"/>
      <c r="C119" s="104">
        <v>20</v>
      </c>
      <c r="D119" s="105"/>
    </row>
    <row r="120" spans="1:4" s="73" customFormat="1" ht="18.75">
      <c r="A120" s="103" t="s">
        <v>179</v>
      </c>
      <c r="B120" s="104"/>
      <c r="C120" s="104">
        <v>5</v>
      </c>
      <c r="D120" s="105"/>
    </row>
    <row r="121" spans="1:4" s="73" customFormat="1" ht="18.75">
      <c r="A121" s="103" t="s">
        <v>180</v>
      </c>
      <c r="B121" s="104">
        <v>8</v>
      </c>
      <c r="C121" s="104">
        <v>0</v>
      </c>
      <c r="D121" s="105"/>
    </row>
    <row r="122" spans="1:4" s="73" customFormat="1" ht="18.75">
      <c r="A122" s="103" t="s">
        <v>181</v>
      </c>
      <c r="B122" s="104">
        <v>1001</v>
      </c>
      <c r="C122" s="104">
        <v>1712</v>
      </c>
      <c r="D122" s="105"/>
    </row>
    <row r="123" spans="1:4" s="73" customFormat="1" ht="18.75">
      <c r="A123" s="103" t="s">
        <v>182</v>
      </c>
      <c r="B123" s="104">
        <v>152</v>
      </c>
      <c r="C123" s="104">
        <v>130</v>
      </c>
      <c r="D123" s="105"/>
    </row>
    <row r="124" spans="1:4" s="73" customFormat="1" ht="18.75">
      <c r="A124" s="103" t="s">
        <v>183</v>
      </c>
      <c r="B124" s="104">
        <v>419</v>
      </c>
      <c r="C124" s="104">
        <v>673</v>
      </c>
      <c r="D124" s="105"/>
    </row>
    <row r="125" spans="1:4" s="95" customFormat="1" ht="18.75">
      <c r="A125" s="100" t="s">
        <v>184</v>
      </c>
      <c r="B125" s="101">
        <f>SUM(B126:B128)</f>
        <v>741</v>
      </c>
      <c r="C125" s="101">
        <f>SUM(C126:C128)</f>
        <v>799</v>
      </c>
      <c r="D125" s="102">
        <f>C125/B125*100</f>
        <v>107.82726045883942</v>
      </c>
    </row>
    <row r="126" spans="1:4" s="73" customFormat="1" ht="18.75">
      <c r="A126" s="103" t="s">
        <v>99</v>
      </c>
      <c r="B126" s="104">
        <v>565</v>
      </c>
      <c r="C126" s="104">
        <v>561</v>
      </c>
      <c r="D126" s="105"/>
    </row>
    <row r="127" spans="1:4" s="73" customFormat="1" ht="18.75">
      <c r="A127" s="103" t="s">
        <v>107</v>
      </c>
      <c r="B127" s="104">
        <v>176</v>
      </c>
      <c r="C127" s="104">
        <v>169</v>
      </c>
      <c r="D127" s="105"/>
    </row>
    <row r="128" spans="1:4" s="73" customFormat="1" ht="18.75">
      <c r="A128" s="103" t="s">
        <v>185</v>
      </c>
      <c r="B128" s="104"/>
      <c r="C128" s="104">
        <v>69</v>
      </c>
      <c r="D128" s="105"/>
    </row>
    <row r="129" spans="1:4" s="95" customFormat="1" ht="18.75">
      <c r="A129" s="100" t="s">
        <v>186</v>
      </c>
      <c r="B129" s="101">
        <f>SUM(B130:B132)</f>
        <v>921</v>
      </c>
      <c r="C129" s="101">
        <f>SUM(C130:C132)</f>
        <v>853</v>
      </c>
      <c r="D129" s="102">
        <f>C129/B129*100</f>
        <v>92.61672095548317</v>
      </c>
    </row>
    <row r="130" spans="1:4" s="73" customFormat="1" ht="18.75">
      <c r="A130" s="103" t="s">
        <v>99</v>
      </c>
      <c r="B130" s="104">
        <v>589</v>
      </c>
      <c r="C130" s="104">
        <v>564</v>
      </c>
      <c r="D130" s="105"/>
    </row>
    <row r="131" spans="1:4" s="73" customFormat="1" ht="18.75">
      <c r="A131" s="103" t="s">
        <v>107</v>
      </c>
      <c r="B131" s="104">
        <v>304</v>
      </c>
      <c r="C131" s="104">
        <v>289</v>
      </c>
      <c r="D131" s="105"/>
    </row>
    <row r="132" spans="1:4" s="73" customFormat="1" ht="18.75">
      <c r="A132" s="103" t="s">
        <v>187</v>
      </c>
      <c r="B132" s="104">
        <v>28</v>
      </c>
      <c r="C132" s="104">
        <v>0</v>
      </c>
      <c r="D132" s="105"/>
    </row>
    <row r="133" spans="1:4" s="95" customFormat="1" ht="18.75">
      <c r="A133" s="100" t="s">
        <v>188</v>
      </c>
      <c r="B133" s="101">
        <f>SUM(B134:B138)</f>
        <v>373</v>
      </c>
      <c r="C133" s="101">
        <f>SUM(C134:C138)</f>
        <v>443</v>
      </c>
      <c r="D133" s="102">
        <f>C133/B133*100</f>
        <v>118.76675603217157</v>
      </c>
    </row>
    <row r="134" spans="1:4" s="73" customFormat="1" ht="18.75">
      <c r="A134" s="103" t="s">
        <v>99</v>
      </c>
      <c r="B134" s="104">
        <v>267</v>
      </c>
      <c r="C134" s="104">
        <v>254</v>
      </c>
      <c r="D134" s="105"/>
    </row>
    <row r="135" spans="1:4" s="73" customFormat="1" ht="18.75">
      <c r="A135" s="103" t="s">
        <v>107</v>
      </c>
      <c r="B135" s="104">
        <v>48</v>
      </c>
      <c r="C135" s="104">
        <v>42</v>
      </c>
      <c r="D135" s="105"/>
    </row>
    <row r="136" spans="1:4" s="73" customFormat="1" ht="18.75">
      <c r="A136" s="103" t="s">
        <v>189</v>
      </c>
      <c r="B136" s="104">
        <v>12</v>
      </c>
      <c r="C136" s="104">
        <v>39</v>
      </c>
      <c r="D136" s="105"/>
    </row>
    <row r="137" spans="1:4" s="73" customFormat="1" ht="18.75">
      <c r="A137" s="103" t="s">
        <v>190</v>
      </c>
      <c r="B137" s="104">
        <v>44</v>
      </c>
      <c r="C137" s="104">
        <v>58</v>
      </c>
      <c r="D137" s="105"/>
    </row>
    <row r="138" spans="1:4" s="73" customFormat="1" ht="18.75">
      <c r="A138" s="103" t="s">
        <v>191</v>
      </c>
      <c r="B138" s="104">
        <v>2</v>
      </c>
      <c r="C138" s="104">
        <v>50</v>
      </c>
      <c r="D138" s="105"/>
    </row>
    <row r="139" spans="1:4" s="95" customFormat="1" ht="18.75">
      <c r="A139" s="100" t="s">
        <v>192</v>
      </c>
      <c r="B139" s="101">
        <f>SUM(B140,B143,B149,B152,,B157,B160,B163)</f>
        <v>37534</v>
      </c>
      <c r="C139" s="101">
        <f>SUM(C140,C143,C149,C152,,C157,C160,C163,C155)</f>
        <v>40818</v>
      </c>
      <c r="D139" s="102">
        <f aca="true" t="shared" si="5" ref="D139:D143">C139/B139*100</f>
        <v>108.7494005435072</v>
      </c>
    </row>
    <row r="140" spans="1:4" s="95" customFormat="1" ht="18.75">
      <c r="A140" s="100" t="s">
        <v>193</v>
      </c>
      <c r="B140" s="101">
        <f>SUM(B141:B142)</f>
        <v>142</v>
      </c>
      <c r="C140" s="101">
        <f>SUM(C141:C142)</f>
        <v>274</v>
      </c>
      <c r="D140" s="102">
        <f t="shared" si="5"/>
        <v>192.95774647887325</v>
      </c>
    </row>
    <row r="141" spans="1:4" s="73" customFormat="1" ht="18.75">
      <c r="A141" s="103" t="s">
        <v>99</v>
      </c>
      <c r="B141" s="104">
        <v>106</v>
      </c>
      <c r="C141" s="104">
        <v>105</v>
      </c>
      <c r="D141" s="105"/>
    </row>
    <row r="142" spans="1:4" s="73" customFormat="1" ht="18.75">
      <c r="A142" s="103" t="s">
        <v>194</v>
      </c>
      <c r="B142" s="104">
        <v>36</v>
      </c>
      <c r="C142" s="104">
        <v>169</v>
      </c>
      <c r="D142" s="105"/>
    </row>
    <row r="143" spans="1:4" s="95" customFormat="1" ht="18.75">
      <c r="A143" s="100" t="s">
        <v>195</v>
      </c>
      <c r="B143" s="101">
        <f>SUM(B144:B148)</f>
        <v>32800</v>
      </c>
      <c r="C143" s="101">
        <f>SUM(C144:C148)</f>
        <v>36538</v>
      </c>
      <c r="D143" s="102">
        <f t="shared" si="5"/>
        <v>111.39634146341464</v>
      </c>
    </row>
    <row r="144" spans="1:4" s="73" customFormat="1" ht="18.75">
      <c r="A144" s="103" t="s">
        <v>196</v>
      </c>
      <c r="B144" s="104">
        <v>2143</v>
      </c>
      <c r="C144" s="104">
        <v>2484</v>
      </c>
      <c r="D144" s="105"/>
    </row>
    <row r="145" spans="1:4" s="73" customFormat="1" ht="18.75">
      <c r="A145" s="103" t="s">
        <v>197</v>
      </c>
      <c r="B145" s="104">
        <v>8725</v>
      </c>
      <c r="C145" s="104">
        <v>12994</v>
      </c>
      <c r="D145" s="105"/>
    </row>
    <row r="146" spans="1:4" s="73" customFormat="1" ht="18.75">
      <c r="A146" s="103" t="s">
        <v>198</v>
      </c>
      <c r="B146" s="104">
        <v>10221</v>
      </c>
      <c r="C146" s="104">
        <v>8588</v>
      </c>
      <c r="D146" s="105"/>
    </row>
    <row r="147" spans="1:4" s="73" customFormat="1" ht="18.75">
      <c r="A147" s="103" t="s">
        <v>199</v>
      </c>
      <c r="B147" s="104">
        <v>4307</v>
      </c>
      <c r="C147" s="104">
        <v>3793</v>
      </c>
      <c r="D147" s="105"/>
    </row>
    <row r="148" spans="1:4" s="73" customFormat="1" ht="18.75">
      <c r="A148" s="103" t="s">
        <v>200</v>
      </c>
      <c r="B148" s="104">
        <v>7404</v>
      </c>
      <c r="C148" s="104">
        <v>8679</v>
      </c>
      <c r="D148" s="105"/>
    </row>
    <row r="149" spans="1:4" s="95" customFormat="1" ht="18.75">
      <c r="A149" s="100" t="s">
        <v>201</v>
      </c>
      <c r="B149" s="101">
        <f>SUM(B150:B151)</f>
        <v>1194</v>
      </c>
      <c r="C149" s="101">
        <f>SUM(C150:C151)</f>
        <v>1205</v>
      </c>
      <c r="D149" s="102">
        <f>C149/B149*100</f>
        <v>100.92127303182579</v>
      </c>
    </row>
    <row r="150" spans="1:4" s="73" customFormat="1" ht="18.75">
      <c r="A150" s="103" t="s">
        <v>202</v>
      </c>
      <c r="B150" s="104">
        <v>778</v>
      </c>
      <c r="C150" s="104">
        <v>761</v>
      </c>
      <c r="D150" s="105"/>
    </row>
    <row r="151" spans="1:4" s="73" customFormat="1" ht="18.75">
      <c r="A151" s="103" t="s">
        <v>203</v>
      </c>
      <c r="B151" s="104">
        <v>416</v>
      </c>
      <c r="C151" s="104">
        <v>444</v>
      </c>
      <c r="D151" s="105"/>
    </row>
    <row r="152" spans="1:4" s="95" customFormat="1" ht="18.75">
      <c r="A152" s="100" t="s">
        <v>204</v>
      </c>
      <c r="B152" s="101">
        <f>SUM(B153:B154)</f>
        <v>59</v>
      </c>
      <c r="C152" s="101">
        <f>SUM(C153:C154)</f>
        <v>57</v>
      </c>
      <c r="D152" s="102">
        <f aca="true" t="shared" si="6" ref="D152:D157">C152/B152*100</f>
        <v>96.61016949152543</v>
      </c>
    </row>
    <row r="153" spans="1:4" s="73" customFormat="1" ht="18.75">
      <c r="A153" s="103" t="s">
        <v>205</v>
      </c>
      <c r="B153" s="104">
        <v>49</v>
      </c>
      <c r="C153" s="104">
        <v>46</v>
      </c>
      <c r="D153" s="105"/>
    </row>
    <row r="154" spans="1:4" s="73" customFormat="1" ht="18.75">
      <c r="A154" s="103" t="s">
        <v>206</v>
      </c>
      <c r="B154" s="104">
        <v>10</v>
      </c>
      <c r="C154" s="104">
        <v>11</v>
      </c>
      <c r="D154" s="105">
        <f t="shared" si="6"/>
        <v>110.00000000000001</v>
      </c>
    </row>
    <row r="155" spans="1:4" s="73" customFormat="1" ht="18.75">
      <c r="A155" s="103" t="s">
        <v>207</v>
      </c>
      <c r="B155" s="104"/>
      <c r="C155" s="101">
        <v>10</v>
      </c>
      <c r="D155" s="105"/>
    </row>
    <row r="156" spans="1:4" s="73" customFormat="1" ht="18.75">
      <c r="A156" s="103" t="s">
        <v>208</v>
      </c>
      <c r="B156" s="104"/>
      <c r="C156" s="104">
        <v>10</v>
      </c>
      <c r="D156" s="105"/>
    </row>
    <row r="157" spans="1:4" s="95" customFormat="1" ht="18.75">
      <c r="A157" s="100" t="s">
        <v>209</v>
      </c>
      <c r="B157" s="101">
        <f>SUM(B158:B159)</f>
        <v>560</v>
      </c>
      <c r="C157" s="101">
        <f>SUM(C158:C159)</f>
        <v>500</v>
      </c>
      <c r="D157" s="102">
        <f t="shared" si="6"/>
        <v>89.28571428571429</v>
      </c>
    </row>
    <row r="158" spans="1:4" s="73" customFormat="1" ht="18.75">
      <c r="A158" s="103" t="s">
        <v>210</v>
      </c>
      <c r="B158" s="104">
        <v>333</v>
      </c>
      <c r="C158" s="104">
        <v>339</v>
      </c>
      <c r="D158" s="105"/>
    </row>
    <row r="159" spans="1:4" s="73" customFormat="1" ht="18.75">
      <c r="A159" s="103" t="s">
        <v>211</v>
      </c>
      <c r="B159" s="104">
        <v>227</v>
      </c>
      <c r="C159" s="104">
        <v>161</v>
      </c>
      <c r="D159" s="105"/>
    </row>
    <row r="160" spans="1:4" s="95" customFormat="1" ht="18.75">
      <c r="A160" s="100" t="s">
        <v>212</v>
      </c>
      <c r="B160" s="101">
        <f>SUM(B161:B162)</f>
        <v>1802</v>
      </c>
      <c r="C160" s="101">
        <f>SUM(C161:C162)</f>
        <v>1897</v>
      </c>
      <c r="D160" s="102">
        <f aca="true" t="shared" si="7" ref="D160:D166">C160/B160*100</f>
        <v>105.27192008879022</v>
      </c>
    </row>
    <row r="161" spans="1:4" s="73" customFormat="1" ht="18.75">
      <c r="A161" s="103" t="s">
        <v>213</v>
      </c>
      <c r="B161" s="104">
        <v>0</v>
      </c>
      <c r="C161" s="104">
        <v>0</v>
      </c>
      <c r="D161" s="105"/>
    </row>
    <row r="162" spans="1:4" s="73" customFormat="1" ht="18.75">
      <c r="A162" s="103" t="s">
        <v>214</v>
      </c>
      <c r="B162" s="104">
        <v>1802</v>
      </c>
      <c r="C162" s="104">
        <v>1897</v>
      </c>
      <c r="D162" s="105"/>
    </row>
    <row r="163" spans="1:4" s="95" customFormat="1" ht="18.75">
      <c r="A163" s="100" t="s">
        <v>215</v>
      </c>
      <c r="B163" s="101">
        <f>B164</f>
        <v>977</v>
      </c>
      <c r="C163" s="101">
        <f>C164</f>
        <v>337</v>
      </c>
      <c r="D163" s="102">
        <f t="shared" si="7"/>
        <v>34.493346980552715</v>
      </c>
    </row>
    <row r="164" spans="1:4" s="73" customFormat="1" ht="18.75">
      <c r="A164" s="103" t="s">
        <v>216</v>
      </c>
      <c r="B164" s="104">
        <v>977</v>
      </c>
      <c r="C164" s="104">
        <v>337</v>
      </c>
      <c r="D164" s="105"/>
    </row>
    <row r="165" spans="1:4" s="95" customFormat="1" ht="18.75">
      <c r="A165" s="100" t="s">
        <v>217</v>
      </c>
      <c r="B165" s="101">
        <f>SUM(B166,B171,B174,B177)</f>
        <v>369</v>
      </c>
      <c r="C165" s="101">
        <f>SUM(C166,C171,C174,C177,C169)</f>
        <v>406</v>
      </c>
      <c r="D165" s="102">
        <f t="shared" si="7"/>
        <v>110.02710027100271</v>
      </c>
    </row>
    <row r="166" spans="1:4" s="95" customFormat="1" ht="18.75">
      <c r="A166" s="100" t="s">
        <v>218</v>
      </c>
      <c r="B166" s="101">
        <f>SUM(B167:B167)</f>
        <v>105</v>
      </c>
      <c r="C166" s="101">
        <f>SUM(C167:C168)</f>
        <v>77</v>
      </c>
      <c r="D166" s="102">
        <f t="shared" si="7"/>
        <v>73.33333333333333</v>
      </c>
    </row>
    <row r="167" spans="1:4" s="73" customFormat="1" ht="18.75">
      <c r="A167" s="103" t="s">
        <v>99</v>
      </c>
      <c r="B167" s="104">
        <v>105</v>
      </c>
      <c r="C167" s="104">
        <v>64</v>
      </c>
      <c r="D167" s="105"/>
    </row>
    <row r="168" spans="1:4" s="73" customFormat="1" ht="18.75">
      <c r="A168" s="103" t="s">
        <v>219</v>
      </c>
      <c r="B168" s="104"/>
      <c r="C168" s="104">
        <v>13</v>
      </c>
      <c r="D168" s="105"/>
    </row>
    <row r="169" spans="1:4" s="73" customFormat="1" ht="18.75">
      <c r="A169" s="100" t="s">
        <v>220</v>
      </c>
      <c r="B169" s="104"/>
      <c r="C169" s="101">
        <f>C170</f>
        <v>19</v>
      </c>
      <c r="D169" s="105"/>
    </row>
    <row r="170" spans="1:4" s="73" customFormat="1" ht="18.75">
      <c r="A170" s="103" t="s">
        <v>221</v>
      </c>
      <c r="B170" s="104"/>
      <c r="C170" s="104">
        <v>19</v>
      </c>
      <c r="D170" s="105"/>
    </row>
    <row r="171" spans="1:4" s="95" customFormat="1" ht="18.75">
      <c r="A171" s="100" t="s">
        <v>222</v>
      </c>
      <c r="B171" s="101">
        <f>SUM(B172:B173)</f>
        <v>150</v>
      </c>
      <c r="C171" s="101">
        <f>SUM(C172:C173)</f>
        <v>178</v>
      </c>
      <c r="D171" s="102">
        <f>C171/B171*100</f>
        <v>118.66666666666667</v>
      </c>
    </row>
    <row r="172" spans="1:4" s="73" customFormat="1" ht="18.75">
      <c r="A172" s="103" t="s">
        <v>223</v>
      </c>
      <c r="B172" s="104">
        <v>150</v>
      </c>
      <c r="C172" s="104">
        <v>0</v>
      </c>
      <c r="D172" s="105"/>
    </row>
    <row r="173" spans="1:4" s="73" customFormat="1" ht="18.75">
      <c r="A173" s="103" t="s">
        <v>224</v>
      </c>
      <c r="B173" s="104">
        <v>0</v>
      </c>
      <c r="C173" s="104">
        <v>178</v>
      </c>
      <c r="D173" s="105"/>
    </row>
    <row r="174" spans="1:4" s="95" customFormat="1" ht="18.75">
      <c r="A174" s="100" t="s">
        <v>225</v>
      </c>
      <c r="B174" s="101">
        <f>SUM(B175:B176)</f>
        <v>74</v>
      </c>
      <c r="C174" s="101">
        <f>SUM(C175:C176)</f>
        <v>77</v>
      </c>
      <c r="D174" s="102">
        <f aca="true" t="shared" si="8" ref="D174:D180">C174/B174*100</f>
        <v>104.05405405405406</v>
      </c>
    </row>
    <row r="175" spans="1:4" s="73" customFormat="1" ht="18.75">
      <c r="A175" s="103" t="s">
        <v>226</v>
      </c>
      <c r="B175" s="104">
        <v>74</v>
      </c>
      <c r="C175" s="104">
        <v>74</v>
      </c>
      <c r="D175" s="105"/>
    </row>
    <row r="176" spans="1:4" s="73" customFormat="1" ht="18.75">
      <c r="A176" s="103" t="s">
        <v>227</v>
      </c>
      <c r="B176" s="104">
        <v>0</v>
      </c>
      <c r="C176" s="104">
        <v>3</v>
      </c>
      <c r="D176" s="105"/>
    </row>
    <row r="177" spans="1:4" s="95" customFormat="1" ht="18.75">
      <c r="A177" s="100" t="s">
        <v>228</v>
      </c>
      <c r="B177" s="101">
        <f>SUM(B178:B178)</f>
        <v>40</v>
      </c>
      <c r="C177" s="101">
        <f>SUM(C178:C178)</f>
        <v>55</v>
      </c>
      <c r="D177" s="102">
        <f t="shared" si="8"/>
        <v>137.5</v>
      </c>
    </row>
    <row r="178" spans="1:4" s="73" customFormat="1" ht="18.75">
      <c r="A178" s="103" t="s">
        <v>229</v>
      </c>
      <c r="B178" s="104">
        <v>40</v>
      </c>
      <c r="C178" s="104">
        <v>55</v>
      </c>
      <c r="D178" s="105"/>
    </row>
    <row r="179" spans="1:4" s="95" customFormat="1" ht="18.75">
      <c r="A179" s="100" t="s">
        <v>230</v>
      </c>
      <c r="B179" s="101">
        <f>SUM(B180,B190,B192,B196,B200)</f>
        <v>2063</v>
      </c>
      <c r="C179" s="101">
        <f>SUM(C180,C190,C192,C196,C200)</f>
        <v>2807</v>
      </c>
      <c r="D179" s="102">
        <f t="shared" si="8"/>
        <v>136.0639844886088</v>
      </c>
    </row>
    <row r="180" spans="1:4" s="95" customFormat="1" ht="18.75">
      <c r="A180" s="100" t="s">
        <v>231</v>
      </c>
      <c r="B180" s="101">
        <f>SUM(B181:B189)</f>
        <v>958</v>
      </c>
      <c r="C180" s="101">
        <f>SUM(C181:C189)</f>
        <v>1266</v>
      </c>
      <c r="D180" s="102">
        <f t="shared" si="8"/>
        <v>132.15031315240086</v>
      </c>
    </row>
    <row r="181" spans="1:4" s="73" customFormat="1" ht="18.75">
      <c r="A181" s="103" t="s">
        <v>99</v>
      </c>
      <c r="B181" s="104">
        <v>123</v>
      </c>
      <c r="C181" s="104">
        <v>160</v>
      </c>
      <c r="D181" s="105"/>
    </row>
    <row r="182" spans="1:4" s="73" customFormat="1" ht="18.75">
      <c r="A182" s="103" t="s">
        <v>232</v>
      </c>
      <c r="B182" s="104">
        <v>75</v>
      </c>
      <c r="C182" s="104">
        <v>80</v>
      </c>
      <c r="D182" s="105"/>
    </row>
    <row r="183" spans="1:4" s="73" customFormat="1" ht="18.75">
      <c r="A183" s="103" t="s">
        <v>233</v>
      </c>
      <c r="B183" s="104"/>
      <c r="C183" s="104">
        <v>5</v>
      </c>
      <c r="D183" s="105"/>
    </row>
    <row r="184" spans="1:4" s="73" customFormat="1" ht="18.75">
      <c r="A184" s="103" t="s">
        <v>234</v>
      </c>
      <c r="B184" s="104">
        <v>221</v>
      </c>
      <c r="C184" s="104">
        <v>239</v>
      </c>
      <c r="D184" s="105"/>
    </row>
    <row r="185" spans="1:4" s="73" customFormat="1" ht="18.75">
      <c r="A185" s="103" t="s">
        <v>235</v>
      </c>
      <c r="B185" s="104">
        <v>10</v>
      </c>
      <c r="C185" s="104">
        <v>34</v>
      </c>
      <c r="D185" s="105"/>
    </row>
    <row r="186" spans="1:4" s="73" customFormat="1" ht="18.75">
      <c r="A186" s="103" t="s">
        <v>236</v>
      </c>
      <c r="B186" s="104">
        <v>168</v>
      </c>
      <c r="C186" s="104">
        <v>154</v>
      </c>
      <c r="D186" s="105"/>
    </row>
    <row r="187" spans="1:4" s="73" customFormat="1" ht="18.75">
      <c r="A187" s="103" t="s">
        <v>237</v>
      </c>
      <c r="B187" s="104">
        <v>0</v>
      </c>
      <c r="C187" s="104">
        <v>50</v>
      </c>
      <c r="D187" s="105"/>
    </row>
    <row r="188" spans="1:4" s="73" customFormat="1" ht="18.75">
      <c r="A188" s="103" t="s">
        <v>238</v>
      </c>
      <c r="B188" s="104">
        <v>48</v>
      </c>
      <c r="C188" s="104">
        <v>52</v>
      </c>
      <c r="D188" s="105"/>
    </row>
    <row r="189" spans="1:4" s="73" customFormat="1" ht="18.75">
      <c r="A189" s="103" t="s">
        <v>239</v>
      </c>
      <c r="B189" s="104">
        <v>313</v>
      </c>
      <c r="C189" s="104">
        <v>492</v>
      </c>
      <c r="D189" s="105"/>
    </row>
    <row r="190" spans="1:4" s="95" customFormat="1" ht="18.75">
      <c r="A190" s="100" t="s">
        <v>240</v>
      </c>
      <c r="B190" s="101">
        <f>SUM(B191:B191)</f>
        <v>229</v>
      </c>
      <c r="C190" s="101">
        <f>SUM(C191:C191)</f>
        <v>429</v>
      </c>
      <c r="D190" s="102">
        <f>C190/B190*100</f>
        <v>187.33624454148472</v>
      </c>
    </row>
    <row r="191" spans="1:4" s="73" customFormat="1" ht="18.75">
      <c r="A191" s="103" t="s">
        <v>241</v>
      </c>
      <c r="B191" s="104">
        <v>229</v>
      </c>
      <c r="C191" s="104">
        <v>429</v>
      </c>
      <c r="D191" s="105"/>
    </row>
    <row r="192" spans="1:4" s="95" customFormat="1" ht="18.75">
      <c r="A192" s="100" t="s">
        <v>242</v>
      </c>
      <c r="B192" s="101">
        <f>SUM(B193:B195)</f>
        <v>6</v>
      </c>
      <c r="C192" s="101">
        <f>SUM(C193:C195)</f>
        <v>150</v>
      </c>
      <c r="D192" s="102">
        <f>C192/B192*100</f>
        <v>2500</v>
      </c>
    </row>
    <row r="193" spans="1:4" s="73" customFormat="1" ht="18.75">
      <c r="A193" s="103" t="s">
        <v>99</v>
      </c>
      <c r="B193" s="104">
        <v>3</v>
      </c>
      <c r="C193" s="104">
        <v>0</v>
      </c>
      <c r="D193" s="105"/>
    </row>
    <row r="194" spans="1:4" s="73" customFormat="1" ht="18.75">
      <c r="A194" s="103" t="s">
        <v>243</v>
      </c>
      <c r="B194" s="104">
        <v>3</v>
      </c>
      <c r="C194" s="104">
        <v>0</v>
      </c>
      <c r="D194" s="105"/>
    </row>
    <row r="195" spans="1:4" s="73" customFormat="1" ht="18.75">
      <c r="A195" s="103" t="s">
        <v>244</v>
      </c>
      <c r="B195" s="104">
        <v>0</v>
      </c>
      <c r="C195" s="104">
        <v>150</v>
      </c>
      <c r="D195" s="105"/>
    </row>
    <row r="196" spans="1:4" s="95" customFormat="1" ht="18.75">
      <c r="A196" s="100" t="s">
        <v>245</v>
      </c>
      <c r="B196" s="101">
        <f>SUM(B198:B199)</f>
        <v>524</v>
      </c>
      <c r="C196" s="101">
        <f>SUM(C197:C199)</f>
        <v>693</v>
      </c>
      <c r="D196" s="102">
        <f>C196/B196*100</f>
        <v>132.25190839694656</v>
      </c>
    </row>
    <row r="197" spans="1:4" s="95" customFormat="1" ht="18.75">
      <c r="A197" s="100" t="s">
        <v>99</v>
      </c>
      <c r="B197" s="101"/>
      <c r="C197" s="101">
        <v>402</v>
      </c>
      <c r="D197" s="102"/>
    </row>
    <row r="198" spans="1:4" s="73" customFormat="1" ht="18.75">
      <c r="A198" s="103" t="s">
        <v>246</v>
      </c>
      <c r="B198" s="104">
        <v>0</v>
      </c>
      <c r="C198" s="104">
        <v>0</v>
      </c>
      <c r="D198" s="105"/>
    </row>
    <row r="199" spans="1:4" s="73" customFormat="1" ht="18.75">
      <c r="A199" s="103" t="s">
        <v>247</v>
      </c>
      <c r="B199" s="104">
        <v>524</v>
      </c>
      <c r="C199" s="104">
        <v>291</v>
      </c>
      <c r="D199" s="105"/>
    </row>
    <row r="200" spans="1:4" s="95" customFormat="1" ht="18.75">
      <c r="A200" s="100" t="s">
        <v>248</v>
      </c>
      <c r="B200" s="101">
        <f>SUM(B201:B201)</f>
        <v>346</v>
      </c>
      <c r="C200" s="101">
        <f>SUM(C201:C201)</f>
        <v>269</v>
      </c>
      <c r="D200" s="102"/>
    </row>
    <row r="201" spans="1:4" s="73" customFormat="1" ht="18.75">
      <c r="A201" s="103" t="s">
        <v>249</v>
      </c>
      <c r="B201" s="104">
        <v>346</v>
      </c>
      <c r="C201" s="104">
        <v>269</v>
      </c>
      <c r="D201" s="105"/>
    </row>
    <row r="202" spans="1:4" s="95" customFormat="1" ht="18.75">
      <c r="A202" s="100" t="s">
        <v>250</v>
      </c>
      <c r="B202" s="101">
        <f>SUM(B203,B209,B216,B220,B224,B227,B232,B236,B241,B245,B249,B252,B255,B257,B260)</f>
        <v>17095</v>
      </c>
      <c r="C202" s="101">
        <f>SUM(C203,C209,C216,C220,C224,C227,C232,C236,C241,C245,C249,C252,C255,C257,C260)</f>
        <v>16543</v>
      </c>
      <c r="D202" s="102">
        <f>C202/B202*100</f>
        <v>96.77098566832407</v>
      </c>
    </row>
    <row r="203" spans="1:4" s="95" customFormat="1" ht="18.75">
      <c r="A203" s="100" t="s">
        <v>251</v>
      </c>
      <c r="B203" s="101">
        <f>SUM(B204:B208)</f>
        <v>949</v>
      </c>
      <c r="C203" s="101">
        <f>SUM(C204:C208)</f>
        <v>965</v>
      </c>
      <c r="D203" s="102">
        <f>C203/B203*100</f>
        <v>101.68598524762909</v>
      </c>
    </row>
    <row r="204" spans="1:4" s="73" customFormat="1" ht="18.75">
      <c r="A204" s="103" t="s">
        <v>99</v>
      </c>
      <c r="B204" s="104">
        <v>238</v>
      </c>
      <c r="C204" s="104">
        <v>276</v>
      </c>
      <c r="D204" s="105"/>
    </row>
    <row r="205" spans="1:4" s="73" customFormat="1" ht="18.75">
      <c r="A205" s="103" t="s">
        <v>252</v>
      </c>
      <c r="B205" s="104">
        <v>59</v>
      </c>
      <c r="C205" s="104">
        <v>53</v>
      </c>
      <c r="D205" s="105"/>
    </row>
    <row r="206" spans="1:4" s="73" customFormat="1" ht="18.75">
      <c r="A206" s="103" t="s">
        <v>253</v>
      </c>
      <c r="B206" s="104">
        <v>87</v>
      </c>
      <c r="C206" s="104">
        <v>80</v>
      </c>
      <c r="D206" s="105"/>
    </row>
    <row r="207" spans="1:4" s="73" customFormat="1" ht="18.75">
      <c r="A207" s="103" t="s">
        <v>254</v>
      </c>
      <c r="B207" s="104">
        <v>364</v>
      </c>
      <c r="C207" s="104">
        <v>402</v>
      </c>
      <c r="D207" s="105"/>
    </row>
    <row r="208" spans="1:4" s="73" customFormat="1" ht="18.75">
      <c r="A208" s="103" t="s">
        <v>255</v>
      </c>
      <c r="B208" s="104">
        <v>201</v>
      </c>
      <c r="C208" s="104">
        <v>154</v>
      </c>
      <c r="D208" s="105"/>
    </row>
    <row r="209" spans="1:4" s="95" customFormat="1" ht="18.75">
      <c r="A209" s="100" t="s">
        <v>256</v>
      </c>
      <c r="B209" s="101">
        <f>SUM(B210:B215)</f>
        <v>222</v>
      </c>
      <c r="C209" s="101">
        <f>SUM(C210:C215)</f>
        <v>327</v>
      </c>
      <c r="D209" s="102">
        <f>C209/B209*100</f>
        <v>147.2972972972973</v>
      </c>
    </row>
    <row r="210" spans="1:4" s="73" customFormat="1" ht="18.75">
      <c r="A210" s="103" t="s">
        <v>99</v>
      </c>
      <c r="B210" s="104">
        <v>141</v>
      </c>
      <c r="C210" s="104">
        <v>185</v>
      </c>
      <c r="D210" s="105"/>
    </row>
    <row r="211" spans="1:4" s="73" customFormat="1" ht="18.75">
      <c r="A211" s="103" t="s">
        <v>257</v>
      </c>
      <c r="B211" s="104">
        <v>6</v>
      </c>
      <c r="C211" s="104">
        <v>4</v>
      </c>
      <c r="D211" s="105"/>
    </row>
    <row r="212" spans="1:4" s="73" customFormat="1" ht="18.75">
      <c r="A212" s="103" t="s">
        <v>258</v>
      </c>
      <c r="B212" s="104"/>
      <c r="C212" s="104">
        <v>4</v>
      </c>
      <c r="D212" s="105"/>
    </row>
    <row r="213" spans="1:4" s="73" customFormat="1" ht="18.75">
      <c r="A213" s="103" t="s">
        <v>259</v>
      </c>
      <c r="B213" s="104">
        <v>24</v>
      </c>
      <c r="C213" s="104">
        <v>23</v>
      </c>
      <c r="D213" s="105"/>
    </row>
    <row r="214" spans="1:4" s="73" customFormat="1" ht="18.75">
      <c r="A214" s="103" t="s">
        <v>260</v>
      </c>
      <c r="B214" s="104"/>
      <c r="C214" s="104">
        <v>8</v>
      </c>
      <c r="D214" s="105"/>
    </row>
    <row r="215" spans="1:4" s="73" customFormat="1" ht="18.75">
      <c r="A215" s="103" t="s">
        <v>261</v>
      </c>
      <c r="B215" s="104">
        <v>51</v>
      </c>
      <c r="C215" s="104">
        <v>103</v>
      </c>
      <c r="D215" s="105"/>
    </row>
    <row r="216" spans="1:4" s="95" customFormat="1" ht="18.75">
      <c r="A216" s="100" t="s">
        <v>262</v>
      </c>
      <c r="B216" s="101">
        <f>SUM(B217:B219)</f>
        <v>3685</v>
      </c>
      <c r="C216" s="101">
        <f>SUM(C217:C219)</f>
        <v>3554</v>
      </c>
      <c r="D216" s="102">
        <f aca="true" t="shared" si="9" ref="D216:D220">C216/B216*100</f>
        <v>96.44504748982361</v>
      </c>
    </row>
    <row r="217" spans="1:4" s="73" customFormat="1" ht="18.75">
      <c r="A217" s="103" t="s">
        <v>263</v>
      </c>
      <c r="B217" s="104">
        <v>171</v>
      </c>
      <c r="C217" s="104">
        <v>171</v>
      </c>
      <c r="D217" s="105"/>
    </row>
    <row r="218" spans="1:4" s="73" customFormat="1" ht="18.75">
      <c r="A218" s="103" t="s">
        <v>264</v>
      </c>
      <c r="B218" s="104">
        <v>3412</v>
      </c>
      <c r="C218" s="104">
        <v>3202</v>
      </c>
      <c r="D218" s="105">
        <f t="shared" si="9"/>
        <v>93.84525205158265</v>
      </c>
    </row>
    <row r="219" spans="1:4" s="73" customFormat="1" ht="18.75">
      <c r="A219" s="103" t="s">
        <v>265</v>
      </c>
      <c r="B219" s="104">
        <v>102</v>
      </c>
      <c r="C219" s="104">
        <v>181</v>
      </c>
      <c r="D219" s="105"/>
    </row>
    <row r="220" spans="1:4" s="95" customFormat="1" ht="18.75">
      <c r="A220" s="100" t="s">
        <v>266</v>
      </c>
      <c r="B220" s="101">
        <f>SUM(B221:B223)</f>
        <v>1666</v>
      </c>
      <c r="C220" s="101">
        <f>SUM(C221:C223)</f>
        <v>1494</v>
      </c>
      <c r="D220" s="102">
        <f t="shared" si="9"/>
        <v>89.67587034813926</v>
      </c>
    </row>
    <row r="221" spans="1:4" s="73" customFormat="1" ht="18.75">
      <c r="A221" s="103" t="s">
        <v>267</v>
      </c>
      <c r="B221" s="104">
        <v>77</v>
      </c>
      <c r="C221" s="104">
        <v>100</v>
      </c>
      <c r="D221" s="105"/>
    </row>
    <row r="222" spans="1:4" s="73" customFormat="1" ht="18.75">
      <c r="A222" s="103" t="s">
        <v>268</v>
      </c>
      <c r="B222" s="104">
        <v>152</v>
      </c>
      <c r="C222" s="104">
        <v>180</v>
      </c>
      <c r="D222" s="105"/>
    </row>
    <row r="223" spans="1:4" s="73" customFormat="1" ht="18.75">
      <c r="A223" s="103" t="s">
        <v>269</v>
      </c>
      <c r="B223" s="104">
        <v>1437</v>
      </c>
      <c r="C223" s="104">
        <v>1214</v>
      </c>
      <c r="D223" s="105"/>
    </row>
    <row r="224" spans="1:4" s="95" customFormat="1" ht="18.75">
      <c r="A224" s="100" t="s">
        <v>270</v>
      </c>
      <c r="B224" s="101">
        <f>SUM(B225:B226)</f>
        <v>606</v>
      </c>
      <c r="C224" s="101">
        <f>SUM(C225:C226)</f>
        <v>284</v>
      </c>
      <c r="D224" s="102">
        <f>C224/B224*100</f>
        <v>46.864686468646866</v>
      </c>
    </row>
    <row r="225" spans="1:4" s="73" customFormat="1" ht="18.75">
      <c r="A225" s="103" t="s">
        <v>271</v>
      </c>
      <c r="B225" s="104">
        <v>0</v>
      </c>
      <c r="C225" s="104">
        <v>0</v>
      </c>
      <c r="D225" s="105"/>
    </row>
    <row r="226" spans="1:4" s="73" customFormat="1" ht="18.75">
      <c r="A226" s="103" t="s">
        <v>272</v>
      </c>
      <c r="B226" s="104">
        <v>606</v>
      </c>
      <c r="C226" s="104">
        <v>284</v>
      </c>
      <c r="D226" s="105"/>
    </row>
    <row r="227" spans="1:4" s="95" customFormat="1" ht="18.75">
      <c r="A227" s="100" t="s">
        <v>273</v>
      </c>
      <c r="B227" s="101">
        <f>SUM(B229:B231)</f>
        <v>717</v>
      </c>
      <c r="C227" s="101">
        <f>SUM(C228:C231)</f>
        <v>782</v>
      </c>
      <c r="D227" s="102">
        <f>C227/B227*100</f>
        <v>109.0655509065551</v>
      </c>
    </row>
    <row r="228" spans="1:4" s="95" customFormat="1" ht="18.75">
      <c r="A228" s="100" t="s">
        <v>274</v>
      </c>
      <c r="B228" s="101"/>
      <c r="C228" s="101">
        <v>81</v>
      </c>
      <c r="D228" s="102"/>
    </row>
    <row r="229" spans="1:4" s="73" customFormat="1" ht="18.75">
      <c r="A229" s="103" t="s">
        <v>275</v>
      </c>
      <c r="B229" s="104">
        <v>14</v>
      </c>
      <c r="C229" s="104">
        <v>0</v>
      </c>
      <c r="D229" s="105"/>
    </row>
    <row r="230" spans="1:4" s="73" customFormat="1" ht="18.75">
      <c r="A230" s="103" t="s">
        <v>276</v>
      </c>
      <c r="B230" s="104">
        <v>227</v>
      </c>
      <c r="C230" s="104">
        <v>217</v>
      </c>
      <c r="D230" s="105"/>
    </row>
    <row r="231" spans="1:4" s="73" customFormat="1" ht="18.75">
      <c r="A231" s="103" t="s">
        <v>277</v>
      </c>
      <c r="B231" s="104">
        <v>476</v>
      </c>
      <c r="C231" s="104">
        <v>484</v>
      </c>
      <c r="D231" s="105"/>
    </row>
    <row r="232" spans="1:4" s="95" customFormat="1" ht="18.75">
      <c r="A232" s="100" t="s">
        <v>278</v>
      </c>
      <c r="B232" s="101">
        <f>SUM(B233:B235)</f>
        <v>377</v>
      </c>
      <c r="C232" s="101">
        <f>SUM(C233:C235)</f>
        <v>235</v>
      </c>
      <c r="D232" s="102">
        <f>C232/B232*100</f>
        <v>62.3342175066313</v>
      </c>
    </row>
    <row r="233" spans="1:4" s="73" customFormat="1" ht="18.75">
      <c r="A233" s="103" t="s">
        <v>279</v>
      </c>
      <c r="B233" s="104">
        <v>217</v>
      </c>
      <c r="C233" s="104">
        <v>83</v>
      </c>
      <c r="D233" s="105"/>
    </row>
    <row r="234" spans="1:4" s="73" customFormat="1" ht="18.75">
      <c r="A234" s="103" t="s">
        <v>280</v>
      </c>
      <c r="B234" s="104">
        <v>153</v>
      </c>
      <c r="C234" s="104">
        <v>144</v>
      </c>
      <c r="D234" s="105"/>
    </row>
    <row r="235" spans="1:4" s="73" customFormat="1" ht="18.75">
      <c r="A235" s="103" t="s">
        <v>281</v>
      </c>
      <c r="B235" s="104">
        <v>7</v>
      </c>
      <c r="C235" s="104">
        <v>8</v>
      </c>
      <c r="D235" s="105"/>
    </row>
    <row r="236" spans="1:4" s="95" customFormat="1" ht="18.75">
      <c r="A236" s="100" t="s">
        <v>282</v>
      </c>
      <c r="B236" s="101">
        <f>SUM(B237:B240)</f>
        <v>673</v>
      </c>
      <c r="C236" s="101">
        <f>SUM(C237:C240)</f>
        <v>375</v>
      </c>
      <c r="D236" s="102">
        <f>C236/B236*100</f>
        <v>55.72065378900446</v>
      </c>
    </row>
    <row r="237" spans="1:4" s="73" customFormat="1" ht="18.75">
      <c r="A237" s="103" t="s">
        <v>283</v>
      </c>
      <c r="B237" s="104">
        <v>56</v>
      </c>
      <c r="C237" s="104">
        <v>77</v>
      </c>
      <c r="D237" s="105"/>
    </row>
    <row r="238" spans="1:4" s="73" customFormat="1" ht="18.75">
      <c r="A238" s="103" t="s">
        <v>284</v>
      </c>
      <c r="B238" s="104">
        <v>490</v>
      </c>
      <c r="C238" s="104">
        <v>216</v>
      </c>
      <c r="D238" s="105"/>
    </row>
    <row r="239" spans="1:4" s="73" customFormat="1" ht="18.75">
      <c r="A239" s="103" t="s">
        <v>285</v>
      </c>
      <c r="B239" s="104">
        <v>127</v>
      </c>
      <c r="C239" s="104">
        <v>82</v>
      </c>
      <c r="D239" s="105"/>
    </row>
    <row r="240" spans="1:4" s="73" customFormat="1" ht="18.75">
      <c r="A240" s="103" t="s">
        <v>286</v>
      </c>
      <c r="B240" s="104">
        <v>0</v>
      </c>
      <c r="C240" s="104">
        <v>0</v>
      </c>
      <c r="D240" s="105"/>
    </row>
    <row r="241" spans="1:4" s="95" customFormat="1" ht="18.75">
      <c r="A241" s="100" t="s">
        <v>287</v>
      </c>
      <c r="B241" s="101">
        <f>SUM(B242:B244)</f>
        <v>211</v>
      </c>
      <c r="C241" s="101">
        <f>SUM(C242:C244)</f>
        <v>359</v>
      </c>
      <c r="D241" s="102">
        <f>C241/B241*100</f>
        <v>170.1421800947867</v>
      </c>
    </row>
    <row r="242" spans="1:4" s="73" customFormat="1" ht="18.75">
      <c r="A242" s="103" t="s">
        <v>288</v>
      </c>
      <c r="B242" s="104">
        <v>1</v>
      </c>
      <c r="C242" s="104">
        <v>9</v>
      </c>
      <c r="D242" s="105"/>
    </row>
    <row r="243" spans="1:4" s="73" customFormat="1" ht="18.75">
      <c r="A243" s="103" t="s">
        <v>289</v>
      </c>
      <c r="B243" s="104"/>
      <c r="C243" s="104">
        <v>75</v>
      </c>
      <c r="D243" s="105"/>
    </row>
    <row r="244" spans="1:4" s="73" customFormat="1" ht="18.75">
      <c r="A244" s="103" t="s">
        <v>290</v>
      </c>
      <c r="B244" s="104">
        <v>210</v>
      </c>
      <c r="C244" s="104">
        <v>275</v>
      </c>
      <c r="D244" s="105"/>
    </row>
    <row r="245" spans="1:4" s="95" customFormat="1" ht="18.75">
      <c r="A245" s="100" t="s">
        <v>291</v>
      </c>
      <c r="B245" s="107">
        <f>SUM(B246:B248)</f>
        <v>619</v>
      </c>
      <c r="C245" s="107">
        <f>SUM(C246:C248)</f>
        <v>276</v>
      </c>
      <c r="D245" s="102">
        <f>C245/B245*100</f>
        <v>44.58804523424879</v>
      </c>
    </row>
    <row r="246" spans="1:4" s="73" customFormat="1" ht="18.75">
      <c r="A246" s="103" t="s">
        <v>292</v>
      </c>
      <c r="B246" s="104">
        <v>502</v>
      </c>
      <c r="C246" s="104">
        <v>189</v>
      </c>
      <c r="D246" s="105"/>
    </row>
    <row r="247" spans="1:4" s="73" customFormat="1" ht="18.75">
      <c r="A247" s="103" t="s">
        <v>293</v>
      </c>
      <c r="B247" s="104">
        <v>47</v>
      </c>
      <c r="C247" s="104">
        <v>16</v>
      </c>
      <c r="D247" s="105"/>
    </row>
    <row r="248" spans="1:4" s="73" customFormat="1" ht="18.75">
      <c r="A248" s="103" t="s">
        <v>294</v>
      </c>
      <c r="B248" s="104">
        <v>70</v>
      </c>
      <c r="C248" s="104">
        <v>71</v>
      </c>
      <c r="D248" s="105"/>
    </row>
    <row r="249" spans="1:4" s="95" customFormat="1" ht="18.75">
      <c r="A249" s="106" t="s">
        <v>295</v>
      </c>
      <c r="B249" s="101">
        <f>SUM(B250:B251)</f>
        <v>5036</v>
      </c>
      <c r="C249" s="101">
        <f>SUM(C250:C251)</f>
        <v>3767</v>
      </c>
      <c r="D249" s="102">
        <f>C249/B249*100</f>
        <v>74.80142970611597</v>
      </c>
    </row>
    <row r="250" spans="1:4" s="73" customFormat="1" ht="18.75">
      <c r="A250" s="103" t="s">
        <v>296</v>
      </c>
      <c r="B250" s="108">
        <v>5036</v>
      </c>
      <c r="C250" s="108">
        <v>3717</v>
      </c>
      <c r="D250" s="105"/>
    </row>
    <row r="251" spans="1:4" s="73" customFormat="1" ht="18.75">
      <c r="A251" s="103" t="s">
        <v>297</v>
      </c>
      <c r="B251" s="104">
        <v>0</v>
      </c>
      <c r="C251" s="104">
        <v>50</v>
      </c>
      <c r="D251" s="105"/>
    </row>
    <row r="252" spans="1:4" s="95" customFormat="1" ht="18.75">
      <c r="A252" s="100" t="s">
        <v>298</v>
      </c>
      <c r="B252" s="101">
        <f>SUM(B253:B254)</f>
        <v>213</v>
      </c>
      <c r="C252" s="101">
        <f>SUM(C253:C254)</f>
        <v>103</v>
      </c>
      <c r="D252" s="102">
        <f aca="true" t="shared" si="10" ref="D252:D257">C252/B252*100</f>
        <v>48.35680751173709</v>
      </c>
    </row>
    <row r="253" spans="1:4" s="73" customFormat="1" ht="18.75">
      <c r="A253" s="103" t="s">
        <v>299</v>
      </c>
      <c r="B253" s="104">
        <v>188</v>
      </c>
      <c r="C253" s="104">
        <v>80</v>
      </c>
      <c r="D253" s="105"/>
    </row>
    <row r="254" spans="1:4" s="73" customFormat="1" ht="18.75">
      <c r="A254" s="103" t="s">
        <v>300</v>
      </c>
      <c r="B254" s="104">
        <v>25</v>
      </c>
      <c r="C254" s="104">
        <v>23</v>
      </c>
      <c r="D254" s="105"/>
    </row>
    <row r="255" spans="1:4" s="95" customFormat="1" ht="18.75">
      <c r="A255" s="100" t="s">
        <v>301</v>
      </c>
      <c r="B255" s="101">
        <f>SUM(B256:B256)</f>
        <v>324</v>
      </c>
      <c r="C255" s="101">
        <f>SUM(C256:C256)</f>
        <v>391</v>
      </c>
      <c r="D255" s="102">
        <f t="shared" si="10"/>
        <v>120.67901234567901</v>
      </c>
    </row>
    <row r="256" spans="1:4" s="73" customFormat="1" ht="18.75">
      <c r="A256" s="103" t="s">
        <v>302</v>
      </c>
      <c r="B256" s="104">
        <v>324</v>
      </c>
      <c r="C256" s="104">
        <v>391</v>
      </c>
      <c r="D256" s="105"/>
    </row>
    <row r="257" spans="1:4" s="95" customFormat="1" ht="18.75">
      <c r="A257" s="109" t="s">
        <v>303</v>
      </c>
      <c r="B257" s="101">
        <f>SUM(B258:B259)</f>
        <v>41</v>
      </c>
      <c r="C257" s="101">
        <f>SUM(C258:C259)</f>
        <v>0</v>
      </c>
      <c r="D257" s="102">
        <f t="shared" si="10"/>
        <v>0</v>
      </c>
    </row>
    <row r="258" spans="1:4" s="73" customFormat="1" ht="18.75">
      <c r="A258" s="110" t="s">
        <v>304</v>
      </c>
      <c r="B258" s="104">
        <v>17</v>
      </c>
      <c r="C258" s="104">
        <v>0</v>
      </c>
      <c r="D258" s="105"/>
    </row>
    <row r="259" spans="1:4" s="73" customFormat="1" ht="18.75">
      <c r="A259" s="110" t="s">
        <v>305</v>
      </c>
      <c r="B259" s="104">
        <v>24</v>
      </c>
      <c r="C259" s="104">
        <v>0</v>
      </c>
      <c r="D259" s="105"/>
    </row>
    <row r="260" spans="1:4" s="95" customFormat="1" ht="18.75">
      <c r="A260" s="106" t="s">
        <v>306</v>
      </c>
      <c r="B260" s="101">
        <f>B261</f>
        <v>1756</v>
      </c>
      <c r="C260" s="101">
        <f>C261</f>
        <v>3631</v>
      </c>
      <c r="D260" s="102"/>
    </row>
    <row r="261" spans="1:4" s="73" customFormat="1" ht="18.75">
      <c r="A261" s="111" t="s">
        <v>307</v>
      </c>
      <c r="B261" s="104">
        <v>1756</v>
      </c>
      <c r="C261" s="104">
        <v>3631</v>
      </c>
      <c r="D261" s="105"/>
    </row>
    <row r="262" spans="1:4" s="95" customFormat="1" ht="18.75">
      <c r="A262" s="100" t="s">
        <v>308</v>
      </c>
      <c r="B262" s="101">
        <f>SUM(B263,B267,B271,B274,B281,B287,B289,B293,B296)</f>
        <v>20894</v>
      </c>
      <c r="C262" s="101">
        <f>SUM(C263,C267,C271,C274,C281,C287,C289,C293,C296)</f>
        <v>21387</v>
      </c>
      <c r="D262" s="102">
        <f aca="true" t="shared" si="11" ref="D262:D267">C262/B262*100</f>
        <v>102.3595290514023</v>
      </c>
    </row>
    <row r="263" spans="1:4" s="95" customFormat="1" ht="18.75">
      <c r="A263" s="100" t="s">
        <v>309</v>
      </c>
      <c r="B263" s="101">
        <f>SUM(B264:B266)</f>
        <v>227</v>
      </c>
      <c r="C263" s="101">
        <f>SUM(C264:C266)</f>
        <v>581</v>
      </c>
      <c r="D263" s="102">
        <f t="shared" si="11"/>
        <v>255.94713656387665</v>
      </c>
    </row>
    <row r="264" spans="1:4" s="73" customFormat="1" ht="18.75">
      <c r="A264" s="103" t="s">
        <v>99</v>
      </c>
      <c r="B264" s="104">
        <v>129</v>
      </c>
      <c r="C264" s="104">
        <v>220</v>
      </c>
      <c r="D264" s="105"/>
    </row>
    <row r="265" spans="1:4" s="73" customFormat="1" ht="18.75">
      <c r="A265" s="103" t="s">
        <v>108</v>
      </c>
      <c r="B265" s="104">
        <v>0</v>
      </c>
      <c r="C265" s="104">
        <v>0</v>
      </c>
      <c r="D265" s="105"/>
    </row>
    <row r="266" spans="1:4" s="73" customFormat="1" ht="18.75">
      <c r="A266" s="103" t="s">
        <v>310</v>
      </c>
      <c r="B266" s="104">
        <v>98</v>
      </c>
      <c r="C266" s="104">
        <v>361</v>
      </c>
      <c r="D266" s="105"/>
    </row>
    <row r="267" spans="1:4" s="95" customFormat="1" ht="18.75">
      <c r="A267" s="100" t="s">
        <v>311</v>
      </c>
      <c r="B267" s="101">
        <f>SUM(B268:B270)</f>
        <v>5054</v>
      </c>
      <c r="C267" s="101">
        <f>SUM(C268:C270)</f>
        <v>3333</v>
      </c>
      <c r="D267" s="102">
        <f t="shared" si="11"/>
        <v>65.94776414721014</v>
      </c>
    </row>
    <row r="268" spans="1:4" s="73" customFormat="1" ht="18.75">
      <c r="A268" s="103" t="s">
        <v>312</v>
      </c>
      <c r="B268" s="104">
        <v>2407</v>
      </c>
      <c r="C268" s="104">
        <v>2671</v>
      </c>
      <c r="D268" s="105"/>
    </row>
    <row r="269" spans="1:4" s="73" customFormat="1" ht="18.75">
      <c r="A269" s="103" t="s">
        <v>313</v>
      </c>
      <c r="B269" s="104">
        <v>397</v>
      </c>
      <c r="C269" s="104">
        <v>362</v>
      </c>
      <c r="D269" s="105"/>
    </row>
    <row r="270" spans="1:4" s="73" customFormat="1" ht="18.75">
      <c r="A270" s="103" t="s">
        <v>314</v>
      </c>
      <c r="B270" s="104">
        <v>2250</v>
      </c>
      <c r="C270" s="104">
        <v>300</v>
      </c>
      <c r="D270" s="105"/>
    </row>
    <row r="271" spans="1:4" s="95" customFormat="1" ht="18.75">
      <c r="A271" s="100" t="s">
        <v>315</v>
      </c>
      <c r="B271" s="101">
        <f>SUM(B272:B273)</f>
        <v>2600</v>
      </c>
      <c r="C271" s="101">
        <f>SUM(C272:C273)</f>
        <v>2703</v>
      </c>
      <c r="D271" s="102">
        <f>C271/B271*100</f>
        <v>103.96153846153847</v>
      </c>
    </row>
    <row r="272" spans="1:4" s="73" customFormat="1" ht="18.75">
      <c r="A272" s="103" t="s">
        <v>316</v>
      </c>
      <c r="B272" s="104">
        <v>2141</v>
      </c>
      <c r="C272" s="104">
        <v>2577</v>
      </c>
      <c r="D272" s="105"/>
    </row>
    <row r="273" spans="1:4" s="73" customFormat="1" ht="18.75">
      <c r="A273" s="103" t="s">
        <v>317</v>
      </c>
      <c r="B273" s="104">
        <v>459</v>
      </c>
      <c r="C273" s="104">
        <v>126</v>
      </c>
      <c r="D273" s="105"/>
    </row>
    <row r="274" spans="1:4" s="95" customFormat="1" ht="18.75">
      <c r="A274" s="100" t="s">
        <v>318</v>
      </c>
      <c r="B274" s="101">
        <f>SUM(B275:B280)</f>
        <v>2316</v>
      </c>
      <c r="C274" s="101">
        <f>SUM(C275:C280)</f>
        <v>3502</v>
      </c>
      <c r="D274" s="102">
        <f>C274/B274*100</f>
        <v>151.2089810017271</v>
      </c>
    </row>
    <row r="275" spans="1:4" s="73" customFormat="1" ht="18.75">
      <c r="A275" s="103" t="s">
        <v>319</v>
      </c>
      <c r="B275" s="104">
        <v>539</v>
      </c>
      <c r="C275" s="104">
        <v>355</v>
      </c>
      <c r="D275" s="105"/>
    </row>
    <row r="276" spans="1:4" s="73" customFormat="1" ht="18.75">
      <c r="A276" s="103" t="s">
        <v>320</v>
      </c>
      <c r="B276" s="104">
        <v>278</v>
      </c>
      <c r="C276" s="104">
        <v>252</v>
      </c>
      <c r="D276" s="105"/>
    </row>
    <row r="277" spans="1:4" s="73" customFormat="1" ht="18.75">
      <c r="A277" s="103" t="s">
        <v>321</v>
      </c>
      <c r="B277" s="104">
        <v>271</v>
      </c>
      <c r="C277" s="104">
        <v>1608</v>
      </c>
      <c r="D277" s="105"/>
    </row>
    <row r="278" spans="1:4" s="73" customFormat="1" ht="18.75">
      <c r="A278" s="103" t="s">
        <v>322</v>
      </c>
      <c r="B278" s="104">
        <v>976</v>
      </c>
      <c r="C278" s="104">
        <v>1008</v>
      </c>
      <c r="D278" s="105"/>
    </row>
    <row r="279" spans="1:4" s="73" customFormat="1" ht="18.75">
      <c r="A279" s="103" t="s">
        <v>323</v>
      </c>
      <c r="B279" s="104">
        <v>200</v>
      </c>
      <c r="C279" s="104">
        <v>127</v>
      </c>
      <c r="D279" s="105"/>
    </row>
    <row r="280" spans="1:4" s="73" customFormat="1" ht="18.75">
      <c r="A280" s="103" t="s">
        <v>324</v>
      </c>
      <c r="B280" s="104">
        <v>52</v>
      </c>
      <c r="C280" s="104">
        <v>152</v>
      </c>
      <c r="D280" s="105"/>
    </row>
    <row r="281" spans="1:4" s="95" customFormat="1" ht="18.75">
      <c r="A281" s="100" t="s">
        <v>325</v>
      </c>
      <c r="B281" s="101">
        <f>SUM(B282:B286)</f>
        <v>9131</v>
      </c>
      <c r="C281" s="101">
        <f>SUM(C282:C286)</f>
        <v>10583</v>
      </c>
      <c r="D281" s="102">
        <f>C281/B281*100</f>
        <v>115.90187274121126</v>
      </c>
    </row>
    <row r="282" spans="1:4" s="73" customFormat="1" ht="18.75">
      <c r="A282" s="103" t="s">
        <v>326</v>
      </c>
      <c r="B282" s="104">
        <v>43</v>
      </c>
      <c r="C282" s="104">
        <v>22</v>
      </c>
      <c r="D282" s="105"/>
    </row>
    <row r="283" spans="1:4" s="73" customFormat="1" ht="18.75">
      <c r="A283" s="103" t="s">
        <v>327</v>
      </c>
      <c r="B283" s="104">
        <v>6286</v>
      </c>
      <c r="C283" s="104">
        <v>6871</v>
      </c>
      <c r="D283" s="105"/>
    </row>
    <row r="284" spans="1:4" s="73" customFormat="1" ht="18.75">
      <c r="A284" s="103" t="s">
        <v>328</v>
      </c>
      <c r="B284" s="104">
        <v>73</v>
      </c>
      <c r="C284" s="104">
        <v>80</v>
      </c>
      <c r="D284" s="105"/>
    </row>
    <row r="285" spans="1:4" s="73" customFormat="1" ht="18.75">
      <c r="A285" s="103" t="s">
        <v>329</v>
      </c>
      <c r="B285" s="104">
        <v>505</v>
      </c>
      <c r="C285" s="104">
        <v>668</v>
      </c>
      <c r="D285" s="105"/>
    </row>
    <row r="286" spans="1:4" s="73" customFormat="1" ht="18.75">
      <c r="A286" s="103" t="s">
        <v>330</v>
      </c>
      <c r="B286" s="104">
        <v>2224</v>
      </c>
      <c r="C286" s="104">
        <v>2942</v>
      </c>
      <c r="D286" s="105"/>
    </row>
    <row r="287" spans="1:4" s="73" customFormat="1" ht="18.75">
      <c r="A287" s="100" t="s">
        <v>331</v>
      </c>
      <c r="B287" s="101">
        <f>SUM(B288:B288)</f>
        <v>9</v>
      </c>
      <c r="C287" s="101">
        <f>SUM(C288:C288)</f>
        <v>9</v>
      </c>
      <c r="D287" s="105"/>
    </row>
    <row r="288" spans="1:4" s="73" customFormat="1" ht="18.75">
      <c r="A288" s="103" t="s">
        <v>332</v>
      </c>
      <c r="B288" s="104">
        <v>9</v>
      </c>
      <c r="C288" s="104">
        <v>9</v>
      </c>
      <c r="D288" s="105"/>
    </row>
    <row r="289" spans="1:4" s="95" customFormat="1" ht="18.75">
      <c r="A289" s="100" t="s">
        <v>333</v>
      </c>
      <c r="B289" s="101">
        <f>SUM(B290:B292)</f>
        <v>1084</v>
      </c>
      <c r="C289" s="101">
        <f>SUM(C290:C292)</f>
        <v>477</v>
      </c>
      <c r="D289" s="102">
        <f>C289/B289*100</f>
        <v>44.003690036900366</v>
      </c>
    </row>
    <row r="290" spans="1:4" s="73" customFormat="1" ht="18.75">
      <c r="A290" s="103" t="s">
        <v>334</v>
      </c>
      <c r="B290" s="104">
        <v>319</v>
      </c>
      <c r="C290" s="104">
        <v>0</v>
      </c>
      <c r="D290" s="105"/>
    </row>
    <row r="291" spans="1:4" s="73" customFormat="1" ht="18.75">
      <c r="A291" s="103" t="s">
        <v>335</v>
      </c>
      <c r="B291" s="104">
        <v>0</v>
      </c>
      <c r="C291" s="104">
        <v>18</v>
      </c>
      <c r="D291" s="105"/>
    </row>
    <row r="292" spans="1:4" s="73" customFormat="1" ht="18.75">
      <c r="A292" s="103" t="s">
        <v>336</v>
      </c>
      <c r="B292" s="104">
        <v>765</v>
      </c>
      <c r="C292" s="104">
        <v>459</v>
      </c>
      <c r="D292" s="105"/>
    </row>
    <row r="293" spans="1:4" s="95" customFormat="1" ht="18.75">
      <c r="A293" s="100" t="s">
        <v>337</v>
      </c>
      <c r="B293" s="101">
        <f>SUM(B294:B295)</f>
        <v>443</v>
      </c>
      <c r="C293" s="101">
        <f>SUM(C294:C295)</f>
        <v>69</v>
      </c>
      <c r="D293" s="102"/>
    </row>
    <row r="294" spans="1:4" s="73" customFormat="1" ht="18.75">
      <c r="A294" s="103" t="s">
        <v>99</v>
      </c>
      <c r="B294" s="104">
        <v>337</v>
      </c>
      <c r="C294" s="104">
        <v>0</v>
      </c>
      <c r="D294" s="105"/>
    </row>
    <row r="295" spans="1:4" s="73" customFormat="1" ht="18.75">
      <c r="A295" s="103" t="s">
        <v>338</v>
      </c>
      <c r="B295" s="104">
        <v>106</v>
      </c>
      <c r="C295" s="104">
        <v>69</v>
      </c>
      <c r="D295" s="105"/>
    </row>
    <row r="296" spans="1:4" s="73" customFormat="1" ht="18.75">
      <c r="A296" s="100" t="s">
        <v>339</v>
      </c>
      <c r="B296" s="104">
        <f>B297</f>
        <v>30</v>
      </c>
      <c r="C296" s="101">
        <f>C297</f>
        <v>130</v>
      </c>
      <c r="D296" s="105"/>
    </row>
    <row r="297" spans="1:4" s="73" customFormat="1" ht="18.75">
      <c r="A297" s="103" t="s">
        <v>340</v>
      </c>
      <c r="B297" s="104">
        <v>30</v>
      </c>
      <c r="C297" s="104">
        <v>130</v>
      </c>
      <c r="D297" s="105"/>
    </row>
    <row r="298" spans="1:4" s="95" customFormat="1" ht="18.75">
      <c r="A298" s="100" t="s">
        <v>341</v>
      </c>
      <c r="B298" s="101">
        <f>SUM(B299,B302,B304,B309,B314,B317,B319,B321)</f>
        <v>2769</v>
      </c>
      <c r="C298" s="101">
        <f>SUM(C299,C302,C304,C309,C314,C317,C319,C321)</f>
        <v>1847</v>
      </c>
      <c r="D298" s="102">
        <f aca="true" t="shared" si="12" ref="D298:D302">C298/B298*100</f>
        <v>66.70278078728784</v>
      </c>
    </row>
    <row r="299" spans="1:4" s="95" customFormat="1" ht="18.75">
      <c r="A299" s="100" t="s">
        <v>342</v>
      </c>
      <c r="B299" s="101">
        <f>SUM(B300:B301)</f>
        <v>270</v>
      </c>
      <c r="C299" s="101">
        <f>SUM(C300:C301)</f>
        <v>312</v>
      </c>
      <c r="D299" s="102">
        <f t="shared" si="12"/>
        <v>115.55555555555554</v>
      </c>
    </row>
    <row r="300" spans="1:4" s="73" customFormat="1" ht="18.75">
      <c r="A300" s="103" t="s">
        <v>99</v>
      </c>
      <c r="B300" s="104">
        <v>270</v>
      </c>
      <c r="C300" s="104">
        <v>137</v>
      </c>
      <c r="D300" s="105"/>
    </row>
    <row r="301" spans="1:4" s="73" customFormat="1" ht="18.75">
      <c r="A301" s="103" t="s">
        <v>343</v>
      </c>
      <c r="B301" s="104">
        <v>0</v>
      </c>
      <c r="C301" s="104">
        <v>175</v>
      </c>
      <c r="D301" s="105"/>
    </row>
    <row r="302" spans="1:4" s="95" customFormat="1" ht="18.75">
      <c r="A302" s="100" t="s">
        <v>344</v>
      </c>
      <c r="B302" s="101">
        <f>SUM(B303:B303)</f>
        <v>60</v>
      </c>
      <c r="C302" s="101">
        <f>SUM(C303:C303)</f>
        <v>97</v>
      </c>
      <c r="D302" s="102">
        <f t="shared" si="12"/>
        <v>161.66666666666666</v>
      </c>
    </row>
    <row r="303" spans="1:4" s="73" customFormat="1" ht="18.75">
      <c r="A303" s="103" t="s">
        <v>345</v>
      </c>
      <c r="B303" s="104">
        <v>60</v>
      </c>
      <c r="C303" s="104">
        <v>97</v>
      </c>
      <c r="D303" s="105"/>
    </row>
    <row r="304" spans="1:4" s="95" customFormat="1" ht="18.75">
      <c r="A304" s="100" t="s">
        <v>346</v>
      </c>
      <c r="B304" s="101">
        <f>SUM(B305:B308)</f>
        <v>1658</v>
      </c>
      <c r="C304" s="101">
        <f>SUM(C305:C308)</f>
        <v>940</v>
      </c>
      <c r="D304" s="102">
        <f>C304/B304*100</f>
        <v>56.694813027744274</v>
      </c>
    </row>
    <row r="305" spans="1:4" s="73" customFormat="1" ht="18.75">
      <c r="A305" s="103" t="s">
        <v>347</v>
      </c>
      <c r="B305" s="104">
        <v>655</v>
      </c>
      <c r="C305" s="104">
        <v>140</v>
      </c>
      <c r="D305" s="105"/>
    </row>
    <row r="306" spans="1:4" s="73" customFormat="1" ht="18.75">
      <c r="A306" s="103" t="s">
        <v>348</v>
      </c>
      <c r="B306" s="104">
        <v>190</v>
      </c>
      <c r="C306" s="104">
        <v>200</v>
      </c>
      <c r="D306" s="105"/>
    </row>
    <row r="307" spans="1:4" s="73" customFormat="1" ht="18.75">
      <c r="A307" s="103" t="s">
        <v>349</v>
      </c>
      <c r="B307" s="104">
        <v>474</v>
      </c>
      <c r="C307" s="104">
        <v>567</v>
      </c>
      <c r="D307" s="105"/>
    </row>
    <row r="308" spans="1:4" s="73" customFormat="1" ht="18.75">
      <c r="A308" s="103" t="s">
        <v>350</v>
      </c>
      <c r="B308" s="104">
        <v>339</v>
      </c>
      <c r="C308" s="104">
        <v>33</v>
      </c>
      <c r="D308" s="105"/>
    </row>
    <row r="309" spans="1:4" s="95" customFormat="1" ht="18.75">
      <c r="A309" s="100" t="s">
        <v>351</v>
      </c>
      <c r="B309" s="101">
        <f>SUM(B310:B313)</f>
        <v>520</v>
      </c>
      <c r="C309" s="101">
        <f>SUM(C310:C313)</f>
        <v>252</v>
      </c>
      <c r="D309" s="102">
        <f>C309/B309*100</f>
        <v>48.46153846153846</v>
      </c>
    </row>
    <row r="310" spans="1:4" s="73" customFormat="1" ht="18.75">
      <c r="A310" s="103" t="s">
        <v>352</v>
      </c>
      <c r="B310" s="104">
        <v>373</v>
      </c>
      <c r="C310" s="104">
        <v>0</v>
      </c>
      <c r="D310" s="105"/>
    </row>
    <row r="311" spans="1:4" s="73" customFormat="1" ht="18.75">
      <c r="A311" s="103" t="s">
        <v>353</v>
      </c>
      <c r="B311" s="104">
        <v>52</v>
      </c>
      <c r="C311" s="104">
        <v>52</v>
      </c>
      <c r="D311" s="105"/>
    </row>
    <row r="312" spans="1:4" s="73" customFormat="1" ht="18.75">
      <c r="A312" s="103" t="s">
        <v>354</v>
      </c>
      <c r="B312" s="104">
        <v>95</v>
      </c>
      <c r="C312" s="104">
        <v>0</v>
      </c>
      <c r="D312" s="105"/>
    </row>
    <row r="313" spans="1:4" s="73" customFormat="1" ht="18.75">
      <c r="A313" s="103" t="s">
        <v>355</v>
      </c>
      <c r="B313" s="104">
        <v>0</v>
      </c>
      <c r="C313" s="104">
        <v>200</v>
      </c>
      <c r="D313" s="105"/>
    </row>
    <row r="314" spans="1:4" s="95" customFormat="1" ht="18.75">
      <c r="A314" s="100" t="s">
        <v>356</v>
      </c>
      <c r="B314" s="101">
        <f>SUM(B315:B316)</f>
        <v>248</v>
      </c>
      <c r="C314" s="101">
        <f>SUM(C315:C316)</f>
        <v>167</v>
      </c>
      <c r="D314" s="102">
        <f aca="true" t="shared" si="13" ref="D314:D319">C314/B314*100</f>
        <v>67.33870967741935</v>
      </c>
    </row>
    <row r="315" spans="1:4" s="73" customFormat="1" ht="18.75">
      <c r="A315" s="103" t="s">
        <v>357</v>
      </c>
      <c r="B315" s="104">
        <v>168</v>
      </c>
      <c r="C315" s="104">
        <v>167</v>
      </c>
      <c r="D315" s="105"/>
    </row>
    <row r="316" spans="1:4" s="73" customFormat="1" ht="18.75">
      <c r="A316" s="103" t="s">
        <v>358</v>
      </c>
      <c r="B316" s="104">
        <v>80</v>
      </c>
      <c r="C316" s="104">
        <v>0</v>
      </c>
      <c r="D316" s="105"/>
    </row>
    <row r="317" spans="1:4" s="95" customFormat="1" ht="18.75">
      <c r="A317" s="100" t="s">
        <v>359</v>
      </c>
      <c r="B317" s="101">
        <f>B318</f>
        <v>-114</v>
      </c>
      <c r="C317" s="101">
        <f>C318</f>
        <v>50</v>
      </c>
      <c r="D317" s="102">
        <f t="shared" si="13"/>
        <v>-43.859649122807014</v>
      </c>
    </row>
    <row r="318" spans="1:4" s="73" customFormat="1" ht="18.75">
      <c r="A318" s="103" t="s">
        <v>360</v>
      </c>
      <c r="B318" s="104">
        <v>-114</v>
      </c>
      <c r="C318" s="104">
        <v>50</v>
      </c>
      <c r="D318" s="105"/>
    </row>
    <row r="319" spans="1:4" s="95" customFormat="1" ht="18.75">
      <c r="A319" s="100" t="s">
        <v>361</v>
      </c>
      <c r="B319" s="101">
        <f>SUM(B320:B320)</f>
        <v>27</v>
      </c>
      <c r="C319" s="101">
        <f>SUM(C320:C320)</f>
        <v>29</v>
      </c>
      <c r="D319" s="102">
        <f t="shared" si="13"/>
        <v>107.40740740740742</v>
      </c>
    </row>
    <row r="320" spans="1:4" s="73" customFormat="1" ht="18.75">
      <c r="A320" s="103" t="s">
        <v>362</v>
      </c>
      <c r="B320" s="104">
        <v>27</v>
      </c>
      <c r="C320" s="104">
        <v>29</v>
      </c>
      <c r="D320" s="105"/>
    </row>
    <row r="321" spans="1:4" s="95" customFormat="1" ht="18.75">
      <c r="A321" s="100" t="s">
        <v>363</v>
      </c>
      <c r="B321" s="101">
        <f>B322</f>
        <v>100</v>
      </c>
      <c r="C321" s="101">
        <f>C322</f>
        <v>0</v>
      </c>
      <c r="D321" s="102">
        <f aca="true" t="shared" si="14" ref="D321:D324">C321/B321*100</f>
        <v>0</v>
      </c>
    </row>
    <row r="322" spans="1:4" s="73" customFormat="1" ht="18.75">
      <c r="A322" s="103" t="s">
        <v>364</v>
      </c>
      <c r="B322" s="104">
        <v>100</v>
      </c>
      <c r="C322" s="104">
        <v>0</v>
      </c>
      <c r="D322" s="105"/>
    </row>
    <row r="323" spans="1:4" s="95" customFormat="1" ht="18.75">
      <c r="A323" s="100" t="s">
        <v>365</v>
      </c>
      <c r="B323" s="101">
        <f>SUM(B324,B329,B331,B333,B335)</f>
        <v>5084</v>
      </c>
      <c r="C323" s="101">
        <f>SUM(C324,C329,C331,C333,C335)</f>
        <v>4597</v>
      </c>
      <c r="D323" s="102">
        <f t="shared" si="14"/>
        <v>90.42092840283242</v>
      </c>
    </row>
    <row r="324" spans="1:4" s="95" customFormat="1" ht="18.75">
      <c r="A324" s="100" t="s">
        <v>366</v>
      </c>
      <c r="B324" s="101">
        <f>SUM(B325:B328)</f>
        <v>711</v>
      </c>
      <c r="C324" s="101">
        <f>SUM(C325:C328)</f>
        <v>805</v>
      </c>
      <c r="D324" s="102">
        <f t="shared" si="14"/>
        <v>113.22081575246132</v>
      </c>
    </row>
    <row r="325" spans="1:4" s="73" customFormat="1" ht="18.75">
      <c r="A325" s="103" t="s">
        <v>99</v>
      </c>
      <c r="B325" s="104">
        <v>154</v>
      </c>
      <c r="C325" s="104">
        <v>184</v>
      </c>
      <c r="D325" s="105"/>
    </row>
    <row r="326" spans="1:4" s="73" customFormat="1" ht="18.75">
      <c r="A326" s="103" t="s">
        <v>367</v>
      </c>
      <c r="B326" s="104">
        <v>0</v>
      </c>
      <c r="C326" s="104">
        <v>180</v>
      </c>
      <c r="D326" s="105"/>
    </row>
    <row r="327" spans="1:4" s="73" customFormat="1" ht="18.75">
      <c r="A327" s="103" t="s">
        <v>368</v>
      </c>
      <c r="B327" s="104">
        <v>40</v>
      </c>
      <c r="C327" s="104">
        <v>0</v>
      </c>
      <c r="D327" s="105"/>
    </row>
    <row r="328" spans="1:4" s="73" customFormat="1" ht="18.75">
      <c r="A328" s="103" t="s">
        <v>369</v>
      </c>
      <c r="B328" s="104">
        <v>517</v>
      </c>
      <c r="C328" s="104">
        <v>441</v>
      </c>
      <c r="D328" s="105"/>
    </row>
    <row r="329" spans="1:4" s="95" customFormat="1" ht="18.75">
      <c r="A329" s="100" t="s">
        <v>370</v>
      </c>
      <c r="B329" s="101">
        <f>B330</f>
        <v>178</v>
      </c>
      <c r="C329" s="101">
        <f>C330</f>
        <v>101</v>
      </c>
      <c r="D329" s="102">
        <f>C329/B329*100</f>
        <v>56.74157303370787</v>
      </c>
    </row>
    <row r="330" spans="1:4" s="73" customFormat="1" ht="18.75">
      <c r="A330" s="103" t="s">
        <v>371</v>
      </c>
      <c r="B330" s="104">
        <v>178</v>
      </c>
      <c r="C330" s="104">
        <v>101</v>
      </c>
      <c r="D330" s="105"/>
    </row>
    <row r="331" spans="1:4" s="73" customFormat="1" ht="18.75">
      <c r="A331" s="100" t="s">
        <v>372</v>
      </c>
      <c r="B331" s="104">
        <f>SUM(B332:B332)</f>
        <v>2367</v>
      </c>
      <c r="C331" s="104">
        <f>SUM(C332:C332)</f>
        <v>2106</v>
      </c>
      <c r="D331" s="105"/>
    </row>
    <row r="332" spans="1:4" s="73" customFormat="1" ht="18.75">
      <c r="A332" s="103" t="s">
        <v>373</v>
      </c>
      <c r="B332" s="104">
        <v>2367</v>
      </c>
      <c r="C332" s="104">
        <v>2106</v>
      </c>
      <c r="D332" s="105"/>
    </row>
    <row r="333" spans="1:4" s="95" customFormat="1" ht="18.75">
      <c r="A333" s="100" t="s">
        <v>374</v>
      </c>
      <c r="B333" s="101">
        <f>B334</f>
        <v>1228</v>
      </c>
      <c r="C333" s="101">
        <f>C334</f>
        <v>943</v>
      </c>
      <c r="D333" s="102">
        <f>C333/B333*100</f>
        <v>76.7915309446254</v>
      </c>
    </row>
    <row r="334" spans="1:4" s="73" customFormat="1" ht="18.75">
      <c r="A334" s="103" t="s">
        <v>375</v>
      </c>
      <c r="B334" s="104">
        <v>1228</v>
      </c>
      <c r="C334" s="104">
        <v>943</v>
      </c>
      <c r="D334" s="105"/>
    </row>
    <row r="335" spans="1:4" s="95" customFormat="1" ht="18.75">
      <c r="A335" s="100" t="s">
        <v>376</v>
      </c>
      <c r="B335" s="101">
        <f>B336</f>
        <v>600</v>
      </c>
      <c r="C335" s="101">
        <f>C336</f>
        <v>642</v>
      </c>
      <c r="D335" s="102">
        <f aca="true" t="shared" si="15" ref="D335:D338">C335/B335*100</f>
        <v>107</v>
      </c>
    </row>
    <row r="336" spans="1:4" s="73" customFormat="1" ht="18.75">
      <c r="A336" s="103" t="s">
        <v>377</v>
      </c>
      <c r="B336" s="104">
        <v>600</v>
      </c>
      <c r="C336" s="104">
        <v>642</v>
      </c>
      <c r="D336" s="105"/>
    </row>
    <row r="337" spans="1:4" s="95" customFormat="1" ht="18.75">
      <c r="A337" s="100" t="s">
        <v>378</v>
      </c>
      <c r="B337" s="101">
        <f>SUM(B338,B353,B365,B379,B385,B390,B394,B398)</f>
        <v>20357</v>
      </c>
      <c r="C337" s="101">
        <f>SUM(C338,C353,C365,C379,C385,C390,C394,C398)</f>
        <v>19210</v>
      </c>
      <c r="D337" s="102">
        <f t="shared" si="15"/>
        <v>94.36557449525962</v>
      </c>
    </row>
    <row r="338" spans="1:4" s="95" customFormat="1" ht="18.75">
      <c r="A338" s="100" t="s">
        <v>379</v>
      </c>
      <c r="B338" s="101">
        <f>SUM(B339:B352)</f>
        <v>4098</v>
      </c>
      <c r="C338" s="101">
        <f>SUM(C339:C352)</f>
        <v>4707</v>
      </c>
      <c r="D338" s="102">
        <f t="shared" si="15"/>
        <v>114.86090775988286</v>
      </c>
    </row>
    <row r="339" spans="1:4" s="73" customFormat="1" ht="18.75">
      <c r="A339" s="103" t="s">
        <v>99</v>
      </c>
      <c r="B339" s="104">
        <v>658</v>
      </c>
      <c r="C339" s="104">
        <v>558</v>
      </c>
      <c r="D339" s="105"/>
    </row>
    <row r="340" spans="1:4" s="73" customFormat="1" ht="18.75">
      <c r="A340" s="103" t="s">
        <v>114</v>
      </c>
      <c r="B340" s="104">
        <v>1547</v>
      </c>
      <c r="C340" s="104">
        <v>1646</v>
      </c>
      <c r="D340" s="105"/>
    </row>
    <row r="341" spans="1:4" s="73" customFormat="1" ht="18.75">
      <c r="A341" s="103" t="s">
        <v>380</v>
      </c>
      <c r="B341" s="104">
        <v>214</v>
      </c>
      <c r="C341" s="104">
        <v>195</v>
      </c>
      <c r="D341" s="105"/>
    </row>
    <row r="342" spans="1:4" s="73" customFormat="1" ht="18.75">
      <c r="A342" s="103" t="s">
        <v>381</v>
      </c>
      <c r="B342" s="104">
        <v>70</v>
      </c>
      <c r="C342" s="104">
        <v>33</v>
      </c>
      <c r="D342" s="105"/>
    </row>
    <row r="343" spans="1:4" s="73" customFormat="1" ht="18.75">
      <c r="A343" s="103" t="s">
        <v>382</v>
      </c>
      <c r="B343" s="104">
        <v>22</v>
      </c>
      <c r="C343" s="104">
        <v>23</v>
      </c>
      <c r="D343" s="105"/>
    </row>
    <row r="344" spans="1:4" s="73" customFormat="1" ht="18.75">
      <c r="A344" s="103" t="s">
        <v>383</v>
      </c>
      <c r="B344" s="104">
        <v>0</v>
      </c>
      <c r="C344" s="104">
        <v>5</v>
      </c>
      <c r="D344" s="105"/>
    </row>
    <row r="345" spans="1:4" s="73" customFormat="1" ht="18.75">
      <c r="A345" s="103" t="s">
        <v>384</v>
      </c>
      <c r="B345" s="104">
        <v>296</v>
      </c>
      <c r="C345" s="104">
        <v>580</v>
      </c>
      <c r="D345" s="105"/>
    </row>
    <row r="346" spans="1:4" s="73" customFormat="1" ht="18.75">
      <c r="A346" s="103" t="s">
        <v>385</v>
      </c>
      <c r="B346" s="104">
        <v>137</v>
      </c>
      <c r="C346" s="104">
        <v>0</v>
      </c>
      <c r="D346" s="105"/>
    </row>
    <row r="347" spans="1:4" s="73" customFormat="1" ht="18.75">
      <c r="A347" s="103" t="s">
        <v>386</v>
      </c>
      <c r="B347" s="104">
        <v>128</v>
      </c>
      <c r="C347" s="104">
        <v>790</v>
      </c>
      <c r="D347" s="105"/>
    </row>
    <row r="348" spans="1:4" s="73" customFormat="1" ht="18.75">
      <c r="A348" s="103" t="s">
        <v>387</v>
      </c>
      <c r="B348" s="104">
        <v>47</v>
      </c>
      <c r="C348" s="104">
        <v>0</v>
      </c>
      <c r="D348" s="105"/>
    </row>
    <row r="349" spans="1:4" s="73" customFormat="1" ht="18.75">
      <c r="A349" s="103" t="s">
        <v>388</v>
      </c>
      <c r="B349" s="104">
        <v>15</v>
      </c>
      <c r="C349" s="104">
        <v>30</v>
      </c>
      <c r="D349" s="105"/>
    </row>
    <row r="350" spans="1:4" s="73" customFormat="1" ht="18.75">
      <c r="A350" s="103" t="s">
        <v>389</v>
      </c>
      <c r="B350" s="104">
        <v>20</v>
      </c>
      <c r="C350" s="104">
        <v>3</v>
      </c>
      <c r="D350" s="105"/>
    </row>
    <row r="351" spans="1:4" s="73" customFormat="1" ht="18.75">
      <c r="A351" s="103" t="s">
        <v>390</v>
      </c>
      <c r="B351" s="104">
        <v>233</v>
      </c>
      <c r="C351" s="104">
        <v>113</v>
      </c>
      <c r="D351" s="105"/>
    </row>
    <row r="352" spans="1:4" s="73" customFormat="1" ht="18.75">
      <c r="A352" s="103" t="s">
        <v>391</v>
      </c>
      <c r="B352" s="104">
        <v>711</v>
      </c>
      <c r="C352" s="104">
        <v>731</v>
      </c>
      <c r="D352" s="105"/>
    </row>
    <row r="353" spans="1:4" s="95" customFormat="1" ht="18.75">
      <c r="A353" s="100" t="s">
        <v>392</v>
      </c>
      <c r="B353" s="101">
        <f>SUM(B354:B364)</f>
        <v>2629</v>
      </c>
      <c r="C353" s="101">
        <f>SUM(C354:C364)</f>
        <v>2695</v>
      </c>
      <c r="D353" s="102">
        <f>C353/B353*100</f>
        <v>102.51046025104603</v>
      </c>
    </row>
    <row r="354" spans="1:4" s="73" customFormat="1" ht="18.75">
      <c r="A354" s="103" t="s">
        <v>99</v>
      </c>
      <c r="B354" s="104">
        <v>287</v>
      </c>
      <c r="C354" s="104">
        <v>135</v>
      </c>
      <c r="D354" s="105"/>
    </row>
    <row r="355" spans="1:4" s="73" customFormat="1" ht="18.75">
      <c r="A355" s="103" t="s">
        <v>393</v>
      </c>
      <c r="B355" s="104">
        <v>607</v>
      </c>
      <c r="C355" s="104">
        <v>660</v>
      </c>
      <c r="D355" s="105"/>
    </row>
    <row r="356" spans="1:4" s="73" customFormat="1" ht="18.75">
      <c r="A356" s="103" t="s">
        <v>394</v>
      </c>
      <c r="B356" s="104">
        <v>947</v>
      </c>
      <c r="C356" s="104">
        <v>629</v>
      </c>
      <c r="D356" s="105"/>
    </row>
    <row r="357" spans="1:4" s="73" customFormat="1" ht="18.75">
      <c r="A357" s="103" t="s">
        <v>395</v>
      </c>
      <c r="B357" s="104">
        <v>25</v>
      </c>
      <c r="C357" s="104">
        <v>35</v>
      </c>
      <c r="D357" s="105"/>
    </row>
    <row r="358" spans="1:4" s="73" customFormat="1" ht="18.75">
      <c r="A358" s="103" t="s">
        <v>396</v>
      </c>
      <c r="B358" s="104">
        <v>40</v>
      </c>
      <c r="C358" s="104">
        <v>39</v>
      </c>
      <c r="D358" s="105"/>
    </row>
    <row r="359" spans="1:4" s="73" customFormat="1" ht="18.75">
      <c r="A359" s="103" t="s">
        <v>397</v>
      </c>
      <c r="B359" s="104">
        <v>0</v>
      </c>
      <c r="C359" s="104">
        <v>50</v>
      </c>
      <c r="D359" s="105"/>
    </row>
    <row r="360" spans="1:4" s="73" customFormat="1" ht="18.75">
      <c r="A360" s="103" t="s">
        <v>398</v>
      </c>
      <c r="B360" s="104">
        <v>6</v>
      </c>
      <c r="C360" s="104">
        <v>0</v>
      </c>
      <c r="D360" s="105"/>
    </row>
    <row r="361" spans="1:4" s="73" customFormat="1" ht="18.75">
      <c r="A361" s="103" t="s">
        <v>399</v>
      </c>
      <c r="B361" s="104">
        <v>12</v>
      </c>
      <c r="C361" s="104">
        <v>0</v>
      </c>
      <c r="D361" s="105"/>
    </row>
    <row r="362" spans="1:4" s="73" customFormat="1" ht="18.75">
      <c r="A362" s="103" t="s">
        <v>400</v>
      </c>
      <c r="B362" s="104">
        <v>83</v>
      </c>
      <c r="C362" s="104">
        <v>0</v>
      </c>
      <c r="D362" s="105"/>
    </row>
    <row r="363" spans="1:4" s="73" customFormat="1" ht="18.75">
      <c r="A363" s="103" t="s">
        <v>401</v>
      </c>
      <c r="B363" s="104">
        <v>165</v>
      </c>
      <c r="C363" s="104">
        <v>246</v>
      </c>
      <c r="D363" s="105"/>
    </row>
    <row r="364" spans="1:4" s="73" customFormat="1" ht="18.75">
      <c r="A364" s="103" t="s">
        <v>402</v>
      </c>
      <c r="B364" s="104">
        <v>457</v>
      </c>
      <c r="C364" s="104">
        <v>901</v>
      </c>
      <c r="D364" s="105"/>
    </row>
    <row r="365" spans="1:4" s="95" customFormat="1" ht="18.75">
      <c r="A365" s="100" t="s">
        <v>403</v>
      </c>
      <c r="B365" s="101">
        <f>SUM(B366:B378)</f>
        <v>8362</v>
      </c>
      <c r="C365" s="101">
        <f>SUM(C366:C378)</f>
        <v>3217</v>
      </c>
      <c r="D365" s="102">
        <f>C365/B365*100</f>
        <v>38.47165749820617</v>
      </c>
    </row>
    <row r="366" spans="1:4" s="73" customFormat="1" ht="18.75">
      <c r="A366" s="103" t="s">
        <v>99</v>
      </c>
      <c r="B366" s="104">
        <v>356</v>
      </c>
      <c r="C366" s="104">
        <v>91</v>
      </c>
      <c r="D366" s="105"/>
    </row>
    <row r="367" spans="1:4" s="73" customFormat="1" ht="18.75">
      <c r="A367" s="103" t="s">
        <v>404</v>
      </c>
      <c r="B367" s="104">
        <v>71</v>
      </c>
      <c r="C367" s="104">
        <v>0</v>
      </c>
      <c r="D367" s="105"/>
    </row>
    <row r="368" spans="1:4" s="73" customFormat="1" ht="18.75">
      <c r="A368" s="103" t="s">
        <v>405</v>
      </c>
      <c r="B368" s="104">
        <v>40</v>
      </c>
      <c r="C368" s="104">
        <v>0</v>
      </c>
      <c r="D368" s="105"/>
    </row>
    <row r="369" spans="1:4" s="73" customFormat="1" ht="18.75">
      <c r="A369" s="103" t="s">
        <v>406</v>
      </c>
      <c r="B369" s="104">
        <v>8</v>
      </c>
      <c r="C369" s="104">
        <v>0</v>
      </c>
      <c r="D369" s="105"/>
    </row>
    <row r="370" spans="1:4" s="73" customFormat="1" ht="18.75">
      <c r="A370" s="103" t="s">
        <v>407</v>
      </c>
      <c r="B370" s="104">
        <v>53</v>
      </c>
      <c r="C370" s="104">
        <v>238</v>
      </c>
      <c r="D370" s="105"/>
    </row>
    <row r="371" spans="1:4" s="73" customFormat="1" ht="18.75">
      <c r="A371" s="103" t="s">
        <v>408</v>
      </c>
      <c r="B371" s="104">
        <v>93</v>
      </c>
      <c r="C371" s="104">
        <v>40</v>
      </c>
      <c r="D371" s="105"/>
    </row>
    <row r="372" spans="1:4" s="73" customFormat="1" ht="18.75">
      <c r="A372" s="103" t="s">
        <v>409</v>
      </c>
      <c r="B372" s="104">
        <v>5086</v>
      </c>
      <c r="C372" s="104">
        <v>1726</v>
      </c>
      <c r="D372" s="105"/>
    </row>
    <row r="373" spans="1:4" s="73" customFormat="1" ht="18.75">
      <c r="A373" s="103" t="s">
        <v>410</v>
      </c>
      <c r="B373" s="104">
        <v>50</v>
      </c>
      <c r="C373" s="104">
        <v>51</v>
      </c>
      <c r="D373" s="105"/>
    </row>
    <row r="374" spans="1:4" s="73" customFormat="1" ht="18.75">
      <c r="A374" s="103" t="s">
        <v>411</v>
      </c>
      <c r="B374" s="104">
        <v>557</v>
      </c>
      <c r="C374" s="104">
        <v>179</v>
      </c>
      <c r="D374" s="105"/>
    </row>
    <row r="375" spans="1:4" s="73" customFormat="1" ht="18.75">
      <c r="A375" s="103" t="s">
        <v>412</v>
      </c>
      <c r="B375" s="104">
        <v>2</v>
      </c>
      <c r="C375" s="104">
        <v>2</v>
      </c>
      <c r="D375" s="105"/>
    </row>
    <row r="376" spans="1:4" s="73" customFormat="1" ht="18.75">
      <c r="A376" s="103" t="s">
        <v>413</v>
      </c>
      <c r="B376" s="104">
        <v>157</v>
      </c>
      <c r="C376" s="104">
        <v>157</v>
      </c>
      <c r="D376" s="105"/>
    </row>
    <row r="377" spans="1:4" s="73" customFormat="1" ht="18.75">
      <c r="A377" s="103" t="s">
        <v>414</v>
      </c>
      <c r="B377" s="104">
        <v>719</v>
      </c>
      <c r="C377" s="104">
        <v>150</v>
      </c>
      <c r="D377" s="105"/>
    </row>
    <row r="378" spans="1:4" s="73" customFormat="1" ht="18.75">
      <c r="A378" s="103" t="s">
        <v>415</v>
      </c>
      <c r="B378" s="104">
        <v>1170</v>
      </c>
      <c r="C378" s="104">
        <v>583</v>
      </c>
      <c r="D378" s="105"/>
    </row>
    <row r="379" spans="1:4" s="95" customFormat="1" ht="18.75">
      <c r="A379" s="100" t="s">
        <v>416</v>
      </c>
      <c r="B379" s="101">
        <f>SUM(B380:B384)</f>
        <v>1508</v>
      </c>
      <c r="C379" s="101">
        <f>SUM(C380:C384)</f>
        <v>5081</v>
      </c>
      <c r="D379" s="102">
        <f>C379/B379*100</f>
        <v>336.9363395225464</v>
      </c>
    </row>
    <row r="380" spans="1:4" s="73" customFormat="1" ht="18.75">
      <c r="A380" s="103" t="s">
        <v>99</v>
      </c>
      <c r="B380" s="104">
        <v>89</v>
      </c>
      <c r="C380" s="104">
        <v>120</v>
      </c>
      <c r="D380" s="105"/>
    </row>
    <row r="381" spans="1:4" s="73" customFormat="1" ht="18.75">
      <c r="A381" s="103" t="s">
        <v>417</v>
      </c>
      <c r="B381" s="104">
        <v>0</v>
      </c>
      <c r="C381" s="104">
        <v>3069</v>
      </c>
      <c r="D381" s="105"/>
    </row>
    <row r="382" spans="1:4" s="73" customFormat="1" ht="18.75">
      <c r="A382" s="103" t="s">
        <v>418</v>
      </c>
      <c r="B382" s="104">
        <v>250</v>
      </c>
      <c r="C382" s="104">
        <v>677</v>
      </c>
      <c r="D382" s="105"/>
    </row>
    <row r="383" spans="1:4" s="73" customFormat="1" ht="18.75">
      <c r="A383" s="103" t="s">
        <v>419</v>
      </c>
      <c r="B383" s="104">
        <v>106</v>
      </c>
      <c r="C383" s="104">
        <v>0</v>
      </c>
      <c r="D383" s="105"/>
    </row>
    <row r="384" spans="1:4" s="73" customFormat="1" ht="18.75">
      <c r="A384" s="103" t="s">
        <v>420</v>
      </c>
      <c r="B384" s="104">
        <v>1063</v>
      </c>
      <c r="C384" s="104">
        <v>1215</v>
      </c>
      <c r="D384" s="105"/>
    </row>
    <row r="385" spans="1:4" s="95" customFormat="1" ht="18.75">
      <c r="A385" s="100" t="s">
        <v>421</v>
      </c>
      <c r="B385" s="101">
        <f>SUM(B386:B389)</f>
        <v>850</v>
      </c>
      <c r="C385" s="101">
        <f>SUM(C386:C389)</f>
        <v>583</v>
      </c>
      <c r="D385" s="102">
        <f>C385/B385*100</f>
        <v>68.58823529411765</v>
      </c>
    </row>
    <row r="386" spans="1:4" s="73" customFormat="1" ht="18.75">
      <c r="A386" s="103" t="s">
        <v>226</v>
      </c>
      <c r="B386" s="104">
        <v>68</v>
      </c>
      <c r="C386" s="104">
        <v>71</v>
      </c>
      <c r="D386" s="105"/>
    </row>
    <row r="387" spans="1:4" s="73" customFormat="1" ht="18.75">
      <c r="A387" s="103" t="s">
        <v>422</v>
      </c>
      <c r="B387" s="104">
        <v>466</v>
      </c>
      <c r="C387" s="104">
        <v>448</v>
      </c>
      <c r="D387" s="105"/>
    </row>
    <row r="388" spans="1:4" s="73" customFormat="1" ht="18.75">
      <c r="A388" s="103" t="s">
        <v>423</v>
      </c>
      <c r="B388" s="104">
        <v>296</v>
      </c>
      <c r="C388" s="104">
        <v>64</v>
      </c>
      <c r="D388" s="105"/>
    </row>
    <row r="389" spans="1:4" s="73" customFormat="1" ht="18.75">
      <c r="A389" s="103" t="s">
        <v>424</v>
      </c>
      <c r="B389" s="104">
        <v>20</v>
      </c>
      <c r="C389" s="104">
        <v>0</v>
      </c>
      <c r="D389" s="105"/>
    </row>
    <row r="390" spans="1:4" s="95" customFormat="1" ht="18.75">
      <c r="A390" s="100" t="s">
        <v>425</v>
      </c>
      <c r="B390" s="101">
        <f>SUM(B391:B393)</f>
        <v>2473</v>
      </c>
      <c r="C390" s="101">
        <f>SUM(C391:C393)</f>
        <v>2349</v>
      </c>
      <c r="D390" s="102">
        <f>C390/B390*100</f>
        <v>94.9858471492115</v>
      </c>
    </row>
    <row r="391" spans="1:4" s="73" customFormat="1" ht="18.75">
      <c r="A391" s="103" t="s">
        <v>426</v>
      </c>
      <c r="B391" s="104">
        <v>1791</v>
      </c>
      <c r="C391" s="104">
        <v>324</v>
      </c>
      <c r="D391" s="105"/>
    </row>
    <row r="392" spans="1:4" s="73" customFormat="1" ht="18.75">
      <c r="A392" s="103" t="s">
        <v>427</v>
      </c>
      <c r="B392" s="104">
        <v>682</v>
      </c>
      <c r="C392" s="104">
        <v>1617</v>
      </c>
      <c r="D392" s="105"/>
    </row>
    <row r="393" spans="1:4" s="73" customFormat="1" ht="18.75">
      <c r="A393" s="103" t="s">
        <v>428</v>
      </c>
      <c r="B393" s="104">
        <v>0</v>
      </c>
      <c r="C393" s="104">
        <v>408</v>
      </c>
      <c r="D393" s="105"/>
    </row>
    <row r="394" spans="1:4" s="95" customFormat="1" ht="18.75">
      <c r="A394" s="100" t="s">
        <v>429</v>
      </c>
      <c r="B394" s="101">
        <f>SUM(B395:B397)</f>
        <v>177</v>
      </c>
      <c r="C394" s="101">
        <f>SUM(C395:C397)</f>
        <v>357</v>
      </c>
      <c r="D394" s="102">
        <f>C394/B394*100</f>
        <v>201.6949152542373</v>
      </c>
    </row>
    <row r="395" spans="1:4" s="73" customFormat="1" ht="18.75">
      <c r="A395" s="103" t="s">
        <v>430</v>
      </c>
      <c r="B395" s="104">
        <v>169</v>
      </c>
      <c r="C395" s="104">
        <v>0</v>
      </c>
      <c r="D395" s="105"/>
    </row>
    <row r="396" spans="1:4" s="73" customFormat="1" ht="18.75">
      <c r="A396" s="103" t="s">
        <v>431</v>
      </c>
      <c r="B396" s="104">
        <v>8</v>
      </c>
      <c r="C396" s="104">
        <v>0</v>
      </c>
      <c r="D396" s="105"/>
    </row>
    <row r="397" spans="1:4" s="73" customFormat="1" ht="18.75">
      <c r="A397" s="103" t="s">
        <v>432</v>
      </c>
      <c r="B397" s="104">
        <v>0</v>
      </c>
      <c r="C397" s="104">
        <v>357</v>
      </c>
      <c r="D397" s="105"/>
    </row>
    <row r="398" spans="1:4" s="95" customFormat="1" ht="18.75">
      <c r="A398" s="100" t="s">
        <v>433</v>
      </c>
      <c r="B398" s="101">
        <f>B399</f>
        <v>260</v>
      </c>
      <c r="C398" s="101">
        <f>C399</f>
        <v>221</v>
      </c>
      <c r="D398" s="102">
        <f>C398/B398*100</f>
        <v>85</v>
      </c>
    </row>
    <row r="399" spans="1:4" s="73" customFormat="1" ht="18.75">
      <c r="A399" s="103" t="s">
        <v>434</v>
      </c>
      <c r="B399" s="104">
        <v>260</v>
      </c>
      <c r="C399" s="104">
        <v>221</v>
      </c>
      <c r="D399" s="105"/>
    </row>
    <row r="400" spans="1:4" s="95" customFormat="1" ht="18.75">
      <c r="A400" s="100" t="s">
        <v>435</v>
      </c>
      <c r="B400" s="101">
        <f>SUM(B401,B408,B412,B414)</f>
        <v>2256</v>
      </c>
      <c r="C400" s="101">
        <f>SUM(C401,C408,C412,C414)</f>
        <v>1661</v>
      </c>
      <c r="D400" s="102">
        <f>C400/B400*100</f>
        <v>73.62588652482269</v>
      </c>
    </row>
    <row r="401" spans="1:4" s="95" customFormat="1" ht="18.75">
      <c r="A401" s="100" t="s">
        <v>436</v>
      </c>
      <c r="B401" s="101">
        <f>SUM(B402:B407)</f>
        <v>1351</v>
      </c>
      <c r="C401" s="101">
        <f>SUM(C402:C407)</f>
        <v>1029</v>
      </c>
      <c r="D401" s="102"/>
    </row>
    <row r="402" spans="1:4" s="73" customFormat="1" ht="18.75">
      <c r="A402" s="103" t="s">
        <v>99</v>
      </c>
      <c r="B402" s="104">
        <v>152</v>
      </c>
      <c r="C402" s="104">
        <v>154</v>
      </c>
      <c r="D402" s="105"/>
    </row>
    <row r="403" spans="1:4" s="73" customFormat="1" ht="18.75">
      <c r="A403" s="103" t="s">
        <v>437</v>
      </c>
      <c r="B403" s="104">
        <v>50</v>
      </c>
      <c r="C403" s="104">
        <v>60</v>
      </c>
      <c r="D403" s="105"/>
    </row>
    <row r="404" spans="1:4" s="73" customFormat="1" ht="18.75">
      <c r="A404" s="103" t="s">
        <v>438</v>
      </c>
      <c r="B404" s="104">
        <v>30</v>
      </c>
      <c r="C404" s="104">
        <v>0</v>
      </c>
      <c r="D404" s="105"/>
    </row>
    <row r="405" spans="1:4" s="73" customFormat="1" ht="18.75">
      <c r="A405" s="103" t="s">
        <v>439</v>
      </c>
      <c r="B405" s="104">
        <v>225</v>
      </c>
      <c r="C405" s="104">
        <v>173</v>
      </c>
      <c r="D405" s="105"/>
    </row>
    <row r="406" spans="1:4" s="73" customFormat="1" ht="18.75">
      <c r="A406" s="103" t="s">
        <v>440</v>
      </c>
      <c r="B406" s="104">
        <v>20</v>
      </c>
      <c r="C406" s="104">
        <v>0</v>
      </c>
      <c r="D406" s="105"/>
    </row>
    <row r="407" spans="1:4" s="73" customFormat="1" ht="18.75">
      <c r="A407" s="103" t="s">
        <v>441</v>
      </c>
      <c r="B407" s="104">
        <v>874</v>
      </c>
      <c r="C407" s="104">
        <v>642</v>
      </c>
      <c r="D407" s="105"/>
    </row>
    <row r="408" spans="1:4" s="95" customFormat="1" ht="37.5">
      <c r="A408" s="70" t="s">
        <v>442</v>
      </c>
      <c r="B408" s="101">
        <f>SUM(B409:B411)</f>
        <v>295</v>
      </c>
      <c r="C408" s="101">
        <f>SUM(C409:C411)</f>
        <v>338</v>
      </c>
      <c r="D408" s="102">
        <f>C408/B408*100</f>
        <v>114.57627118644066</v>
      </c>
    </row>
    <row r="409" spans="1:4" s="73" customFormat="1" ht="18.75">
      <c r="A409" s="103" t="s">
        <v>443</v>
      </c>
      <c r="B409" s="104">
        <v>46</v>
      </c>
      <c r="C409" s="104">
        <v>124</v>
      </c>
      <c r="D409" s="105"/>
    </row>
    <row r="410" spans="1:4" s="73" customFormat="1" ht="18.75">
      <c r="A410" s="103" t="s">
        <v>444</v>
      </c>
      <c r="B410" s="104">
        <v>151</v>
      </c>
      <c r="C410" s="104">
        <v>104</v>
      </c>
      <c r="D410" s="105"/>
    </row>
    <row r="411" spans="1:4" s="73" customFormat="1" ht="18.75">
      <c r="A411" s="103" t="s">
        <v>445</v>
      </c>
      <c r="B411" s="104">
        <v>98</v>
      </c>
      <c r="C411" s="104">
        <v>110</v>
      </c>
      <c r="D411" s="105"/>
    </row>
    <row r="412" spans="1:4" s="95" customFormat="1" ht="18.75">
      <c r="A412" s="100" t="s">
        <v>446</v>
      </c>
      <c r="B412" s="101">
        <f aca="true" t="shared" si="16" ref="B412:B417">SUM(B413:B413)</f>
        <v>610</v>
      </c>
      <c r="C412" s="101">
        <f aca="true" t="shared" si="17" ref="C412:C417">SUM(C413:C413)</f>
        <v>254</v>
      </c>
      <c r="D412" s="102">
        <f aca="true" t="shared" si="18" ref="D412:D417">C412/B412*100</f>
        <v>41.63934426229508</v>
      </c>
    </row>
    <row r="413" spans="1:4" s="73" customFormat="1" ht="37.5">
      <c r="A413" s="69" t="s">
        <v>447</v>
      </c>
      <c r="B413" s="104">
        <v>610</v>
      </c>
      <c r="C413" s="104">
        <v>254</v>
      </c>
      <c r="D413" s="105"/>
    </row>
    <row r="414" spans="1:4" s="73" customFormat="1" ht="18.75">
      <c r="A414" s="100" t="s">
        <v>448</v>
      </c>
      <c r="B414" s="104">
        <f t="shared" si="16"/>
        <v>0</v>
      </c>
      <c r="C414" s="104">
        <f t="shared" si="17"/>
        <v>40</v>
      </c>
      <c r="D414" s="105"/>
    </row>
    <row r="415" spans="1:4" s="73" customFormat="1" ht="18.75">
      <c r="A415" s="103" t="s">
        <v>449</v>
      </c>
      <c r="B415" s="104">
        <v>0</v>
      </c>
      <c r="C415" s="104">
        <v>40</v>
      </c>
      <c r="D415" s="105"/>
    </row>
    <row r="416" spans="1:4" s="95" customFormat="1" ht="18.75">
      <c r="A416" s="100" t="s">
        <v>450</v>
      </c>
      <c r="B416" s="101">
        <f>SUM(,B417,B419,B424,B426)</f>
        <v>1969</v>
      </c>
      <c r="C416" s="101">
        <f>SUM(,C417,C419,C424,C426)</f>
        <v>2794</v>
      </c>
      <c r="D416" s="102">
        <f t="shared" si="18"/>
        <v>141.89944134078212</v>
      </c>
    </row>
    <row r="417" spans="1:4" s="95" customFormat="1" ht="18.75">
      <c r="A417" s="100" t="s">
        <v>451</v>
      </c>
      <c r="B417" s="101">
        <f t="shared" si="16"/>
        <v>358</v>
      </c>
      <c r="C417" s="101">
        <f t="shared" si="17"/>
        <v>384</v>
      </c>
      <c r="D417" s="102">
        <f t="shared" si="18"/>
        <v>107.26256983240224</v>
      </c>
    </row>
    <row r="418" spans="1:4" s="73" customFormat="1" ht="18.75">
      <c r="A418" s="103" t="s">
        <v>452</v>
      </c>
      <c r="B418" s="104">
        <v>358</v>
      </c>
      <c r="C418" s="104">
        <v>384</v>
      </c>
      <c r="D418" s="105"/>
    </row>
    <row r="419" spans="1:4" s="95" customFormat="1" ht="18.75">
      <c r="A419" s="100" t="s">
        <v>453</v>
      </c>
      <c r="B419" s="101">
        <f>SUM(B420:B423)</f>
        <v>1170</v>
      </c>
      <c r="C419" s="101">
        <f>SUM(C420:C423)</f>
        <v>1009</v>
      </c>
      <c r="D419" s="102">
        <f>C419/B419*100</f>
        <v>86.23931623931624</v>
      </c>
    </row>
    <row r="420" spans="1:4" s="73" customFormat="1" ht="18.75">
      <c r="A420" s="103" t="s">
        <v>99</v>
      </c>
      <c r="B420" s="104">
        <v>0</v>
      </c>
      <c r="C420" s="104">
        <v>289</v>
      </c>
      <c r="D420" s="105"/>
    </row>
    <row r="421" spans="1:4" s="73" customFormat="1" ht="18.75">
      <c r="A421" s="103" t="s">
        <v>454</v>
      </c>
      <c r="B421" s="104">
        <v>100</v>
      </c>
      <c r="C421" s="104">
        <v>0</v>
      </c>
      <c r="D421" s="105"/>
    </row>
    <row r="422" spans="1:4" s="73" customFormat="1" ht="18.75">
      <c r="A422" s="103" t="s">
        <v>455</v>
      </c>
      <c r="B422" s="104">
        <v>667</v>
      </c>
      <c r="C422" s="104">
        <v>370</v>
      </c>
      <c r="D422" s="105"/>
    </row>
    <row r="423" spans="1:4" s="73" customFormat="1" ht="18.75">
      <c r="A423" s="103" t="s">
        <v>456</v>
      </c>
      <c r="B423" s="104">
        <v>403</v>
      </c>
      <c r="C423" s="104">
        <v>350</v>
      </c>
      <c r="D423" s="105"/>
    </row>
    <row r="424" spans="1:4" s="95" customFormat="1" ht="18.75">
      <c r="A424" s="100" t="s">
        <v>457</v>
      </c>
      <c r="B424" s="101">
        <f>SUM(B425:B425)</f>
        <v>200</v>
      </c>
      <c r="C424" s="101">
        <f>SUM(C425:C425)</f>
        <v>337</v>
      </c>
      <c r="D424" s="102"/>
    </row>
    <row r="425" spans="1:4" s="73" customFormat="1" ht="18.75">
      <c r="A425" s="103" t="s">
        <v>458</v>
      </c>
      <c r="B425" s="104">
        <v>200</v>
      </c>
      <c r="C425" s="104">
        <v>337</v>
      </c>
      <c r="D425" s="105"/>
    </row>
    <row r="426" spans="1:4" s="95" customFormat="1" ht="18.75">
      <c r="A426" s="100" t="s">
        <v>459</v>
      </c>
      <c r="B426" s="101">
        <f>SUM(B427:B429)</f>
        <v>241</v>
      </c>
      <c r="C426" s="101">
        <f>SUM(C427:C429)</f>
        <v>1064</v>
      </c>
      <c r="D426" s="102">
        <f aca="true" t="shared" si="19" ref="D426:D431">C426/B426*100</f>
        <v>441.49377593361</v>
      </c>
    </row>
    <row r="427" spans="1:4" s="73" customFormat="1" ht="18.75">
      <c r="A427" s="103" t="s">
        <v>99</v>
      </c>
      <c r="B427" s="104">
        <v>108</v>
      </c>
      <c r="C427" s="104">
        <v>101</v>
      </c>
      <c r="D427" s="105"/>
    </row>
    <row r="428" spans="1:4" s="73" customFormat="1" ht="18.75">
      <c r="A428" s="103" t="s">
        <v>460</v>
      </c>
      <c r="B428" s="104">
        <v>118</v>
      </c>
      <c r="C428" s="104">
        <v>963</v>
      </c>
      <c r="D428" s="105"/>
    </row>
    <row r="429" spans="1:4" s="73" customFormat="1" ht="37.5">
      <c r="A429" s="69" t="s">
        <v>461</v>
      </c>
      <c r="B429" s="104">
        <v>15</v>
      </c>
      <c r="C429" s="104">
        <v>0</v>
      </c>
      <c r="D429" s="105"/>
    </row>
    <row r="430" spans="1:4" s="95" customFormat="1" ht="18.75">
      <c r="A430" s="100" t="s">
        <v>462</v>
      </c>
      <c r="B430" s="101">
        <f>SUM(B431,B434,B438)</f>
        <v>608</v>
      </c>
      <c r="C430" s="101">
        <f>SUM(C431,C434,C438)</f>
        <v>370</v>
      </c>
      <c r="D430" s="102">
        <f t="shared" si="19"/>
        <v>60.85526315789473</v>
      </c>
    </row>
    <row r="431" spans="1:4" s="95" customFormat="1" ht="18.75">
      <c r="A431" s="100" t="s">
        <v>463</v>
      </c>
      <c r="B431" s="101">
        <f>SUM(B432:B433)</f>
        <v>112</v>
      </c>
      <c r="C431" s="101">
        <f>SUM(C432:C433)</f>
        <v>131</v>
      </c>
      <c r="D431" s="102">
        <f t="shared" si="19"/>
        <v>116.96428571428572</v>
      </c>
    </row>
    <row r="432" spans="1:4" s="73" customFormat="1" ht="18.75">
      <c r="A432" s="103" t="s">
        <v>99</v>
      </c>
      <c r="B432" s="104">
        <v>0</v>
      </c>
      <c r="C432" s="104">
        <v>59</v>
      </c>
      <c r="D432" s="105"/>
    </row>
    <row r="433" spans="1:4" s="73" customFormat="1" ht="18.75">
      <c r="A433" s="103" t="s">
        <v>464</v>
      </c>
      <c r="B433" s="104">
        <v>112</v>
      </c>
      <c r="C433" s="104">
        <v>72</v>
      </c>
      <c r="D433" s="105"/>
    </row>
    <row r="434" spans="1:4" s="95" customFormat="1" ht="18.75">
      <c r="A434" s="100" t="s">
        <v>465</v>
      </c>
      <c r="B434" s="101">
        <f>SUM(B435:B437)</f>
        <v>433</v>
      </c>
      <c r="C434" s="101">
        <f>SUM(C435:C437)</f>
        <v>200</v>
      </c>
      <c r="D434" s="102">
        <f>C434/B434*100</f>
        <v>46.18937644341801</v>
      </c>
    </row>
    <row r="435" spans="1:4" s="73" customFormat="1" ht="18.75">
      <c r="A435" s="103" t="s">
        <v>99</v>
      </c>
      <c r="B435" s="104">
        <v>0</v>
      </c>
      <c r="C435" s="104">
        <v>42</v>
      </c>
      <c r="D435" s="105"/>
    </row>
    <row r="436" spans="1:4" s="73" customFormat="1" ht="18.75">
      <c r="A436" s="103" t="s">
        <v>466</v>
      </c>
      <c r="B436" s="104">
        <v>0</v>
      </c>
      <c r="C436" s="104">
        <v>2</v>
      </c>
      <c r="D436" s="105"/>
    </row>
    <row r="437" spans="1:4" s="73" customFormat="1" ht="18.75">
      <c r="A437" s="103" t="s">
        <v>467</v>
      </c>
      <c r="B437" s="104">
        <v>433</v>
      </c>
      <c r="C437" s="104">
        <v>156</v>
      </c>
      <c r="D437" s="105"/>
    </row>
    <row r="438" spans="1:4" s="95" customFormat="1" ht="18.75">
      <c r="A438" s="100" t="s">
        <v>468</v>
      </c>
      <c r="B438" s="101">
        <f>SUM(B439:B439)</f>
        <v>63</v>
      </c>
      <c r="C438" s="101">
        <f>SUM(C439:C439)</f>
        <v>39</v>
      </c>
      <c r="D438" s="102">
        <f aca="true" t="shared" si="20" ref="D438:D443">C438/B438*100</f>
        <v>61.904761904761905</v>
      </c>
    </row>
    <row r="439" spans="1:4" s="73" customFormat="1" ht="18.75">
      <c r="A439" s="103" t="s">
        <v>469</v>
      </c>
      <c r="B439" s="104">
        <v>63</v>
      </c>
      <c r="C439" s="104">
        <v>39</v>
      </c>
      <c r="D439" s="105"/>
    </row>
    <row r="440" spans="1:4" s="95" customFormat="1" ht="18.75">
      <c r="A440" s="100" t="s">
        <v>470</v>
      </c>
      <c r="B440" s="101">
        <f>SUM(B441,B443)</f>
        <v>47</v>
      </c>
      <c r="C440" s="101">
        <f>SUM(C441,C443)</f>
        <v>33</v>
      </c>
      <c r="D440" s="102">
        <f t="shared" si="20"/>
        <v>70.2127659574468</v>
      </c>
    </row>
    <row r="441" spans="1:4" s="73" customFormat="1" ht="18.75">
      <c r="A441" s="100" t="s">
        <v>471</v>
      </c>
      <c r="B441" s="104">
        <f>SUM(B442:B442)</f>
        <v>27</v>
      </c>
      <c r="C441" s="104">
        <f>SUM(C442:C442)</f>
        <v>33</v>
      </c>
      <c r="D441" s="105"/>
    </row>
    <row r="442" spans="1:4" s="73" customFormat="1" ht="18.75">
      <c r="A442" s="103" t="s">
        <v>472</v>
      </c>
      <c r="B442" s="104">
        <v>27</v>
      </c>
      <c r="C442" s="104">
        <v>33</v>
      </c>
      <c r="D442" s="105"/>
    </row>
    <row r="443" spans="1:4" s="95" customFormat="1" ht="18.75">
      <c r="A443" s="106" t="s">
        <v>473</v>
      </c>
      <c r="B443" s="101">
        <f>B444</f>
        <v>20</v>
      </c>
      <c r="C443" s="101">
        <f>C444</f>
        <v>0</v>
      </c>
      <c r="D443" s="102">
        <f t="shared" si="20"/>
        <v>0</v>
      </c>
    </row>
    <row r="444" spans="1:4" s="73" customFormat="1" ht="18.75">
      <c r="A444" s="111" t="s">
        <v>474</v>
      </c>
      <c r="B444" s="104">
        <v>20</v>
      </c>
      <c r="C444" s="104">
        <v>0</v>
      </c>
      <c r="D444" s="105"/>
    </row>
    <row r="445" spans="1:4" s="95" customFormat="1" ht="18.75">
      <c r="A445" s="100" t="s">
        <v>475</v>
      </c>
      <c r="B445" s="101">
        <f>SUM(B446:B446)</f>
        <v>101</v>
      </c>
      <c r="C445" s="101">
        <f>SUM(C446:C446)</f>
        <v>101</v>
      </c>
      <c r="D445" s="102">
        <f>C445/B445*100</f>
        <v>100</v>
      </c>
    </row>
    <row r="446" spans="1:4" s="73" customFormat="1" ht="18.75">
      <c r="A446" s="100" t="s">
        <v>476</v>
      </c>
      <c r="B446" s="104">
        <v>101</v>
      </c>
      <c r="C446" s="104">
        <v>101</v>
      </c>
      <c r="D446" s="105">
        <f aca="true" t="shared" si="21" ref="D446:D448">C446/B446*100</f>
        <v>100</v>
      </c>
    </row>
    <row r="447" spans="1:4" s="95" customFormat="1" ht="18.75">
      <c r="A447" s="100" t="s">
        <v>477</v>
      </c>
      <c r="B447" s="101">
        <f>SUM(B448,B456,B460)</f>
        <v>3736</v>
      </c>
      <c r="C447" s="101">
        <f>SUM(C448,C456,C460)</f>
        <v>1889</v>
      </c>
      <c r="D447" s="102">
        <f t="shared" si="21"/>
        <v>50.562098501070665</v>
      </c>
    </row>
    <row r="448" spans="1:4" s="95" customFormat="1" ht="18.75">
      <c r="A448" s="100" t="s">
        <v>478</v>
      </c>
      <c r="B448" s="101">
        <f>SUM(B449:B455)</f>
        <v>3317</v>
      </c>
      <c r="C448" s="101">
        <f>SUM(C449:C455)</f>
        <v>1781</v>
      </c>
      <c r="D448" s="102">
        <f t="shared" si="21"/>
        <v>53.69309617123908</v>
      </c>
    </row>
    <row r="449" spans="1:4" s="73" customFormat="1" ht="18.75">
      <c r="A449" s="103" t="s">
        <v>99</v>
      </c>
      <c r="B449" s="104">
        <v>461</v>
      </c>
      <c r="C449" s="104">
        <v>383</v>
      </c>
      <c r="D449" s="105"/>
    </row>
    <row r="450" spans="1:4" s="73" customFormat="1" ht="18.75">
      <c r="A450" s="103" t="s">
        <v>107</v>
      </c>
      <c r="B450" s="104">
        <v>5</v>
      </c>
      <c r="C450" s="104">
        <v>0</v>
      </c>
      <c r="D450" s="105"/>
    </row>
    <row r="451" spans="1:4" s="73" customFormat="1" ht="18.75">
      <c r="A451" s="103" t="s">
        <v>479</v>
      </c>
      <c r="B451" s="104">
        <v>45</v>
      </c>
      <c r="C451" s="104">
        <v>48</v>
      </c>
      <c r="D451" s="105"/>
    </row>
    <row r="452" spans="1:4" s="73" customFormat="1" ht="18.75">
      <c r="A452" s="103" t="s">
        <v>480</v>
      </c>
      <c r="B452" s="104">
        <v>0</v>
      </c>
      <c r="C452" s="104">
        <v>1049</v>
      </c>
      <c r="D452" s="105"/>
    </row>
    <row r="453" spans="1:4" s="73" customFormat="1" ht="18.75">
      <c r="A453" s="103" t="s">
        <v>481</v>
      </c>
      <c r="B453" s="104">
        <v>1607</v>
      </c>
      <c r="C453" s="104">
        <v>0</v>
      </c>
      <c r="D453" s="105"/>
    </row>
    <row r="454" spans="1:4" s="73" customFormat="1" ht="18.75">
      <c r="A454" s="103" t="s">
        <v>114</v>
      </c>
      <c r="B454" s="104">
        <v>0</v>
      </c>
      <c r="C454" s="104">
        <v>69</v>
      </c>
      <c r="D454" s="105"/>
    </row>
    <row r="455" spans="1:4" s="73" customFormat="1" ht="18.75">
      <c r="A455" s="103" t="s">
        <v>482</v>
      </c>
      <c r="B455" s="104">
        <v>1199</v>
      </c>
      <c r="C455" s="104">
        <v>232</v>
      </c>
      <c r="D455" s="105"/>
    </row>
    <row r="456" spans="1:4" s="95" customFormat="1" ht="18.75">
      <c r="A456" s="100" t="s">
        <v>483</v>
      </c>
      <c r="B456" s="101">
        <f>SUM(B457:B459)</f>
        <v>339</v>
      </c>
      <c r="C456" s="101">
        <f>SUM(C457:C459)</f>
        <v>58</v>
      </c>
      <c r="D456" s="102">
        <f>C456/B456*100</f>
        <v>17.10914454277286</v>
      </c>
    </row>
    <row r="457" spans="1:4" s="73" customFormat="1" ht="18.75">
      <c r="A457" s="103" t="s">
        <v>99</v>
      </c>
      <c r="B457" s="104">
        <v>0</v>
      </c>
      <c r="C457" s="104">
        <v>25</v>
      </c>
      <c r="D457" s="105"/>
    </row>
    <row r="458" spans="1:4" s="73" customFormat="1" ht="18.75">
      <c r="A458" s="103" t="s">
        <v>484</v>
      </c>
      <c r="B458" s="104">
        <v>280</v>
      </c>
      <c r="C458" s="104">
        <v>0</v>
      </c>
      <c r="D458" s="105"/>
    </row>
    <row r="459" spans="1:4" s="73" customFormat="1" ht="18.75">
      <c r="A459" s="103" t="s">
        <v>485</v>
      </c>
      <c r="B459" s="104">
        <v>59</v>
      </c>
      <c r="C459" s="104">
        <v>33</v>
      </c>
      <c r="D459" s="105"/>
    </row>
    <row r="460" spans="1:4" s="95" customFormat="1" ht="18.75">
      <c r="A460" s="100" t="s">
        <v>486</v>
      </c>
      <c r="B460" s="101">
        <f>SUM(B461:B462)</f>
        <v>80</v>
      </c>
      <c r="C460" s="101">
        <f>SUM(C461:C462)</f>
        <v>50</v>
      </c>
      <c r="D460" s="102">
        <f aca="true" t="shared" si="22" ref="D460:D464">C460/B460*100</f>
        <v>62.5</v>
      </c>
    </row>
    <row r="461" spans="1:4" s="73" customFormat="1" ht="18.75">
      <c r="A461" s="103" t="s">
        <v>99</v>
      </c>
      <c r="B461" s="104">
        <v>13</v>
      </c>
      <c r="C461" s="104">
        <v>12</v>
      </c>
      <c r="D461" s="105"/>
    </row>
    <row r="462" spans="1:4" s="73" customFormat="1" ht="18.75">
      <c r="A462" s="103" t="s">
        <v>487</v>
      </c>
      <c r="B462" s="104">
        <v>67</v>
      </c>
      <c r="C462" s="104">
        <v>38</v>
      </c>
      <c r="D462" s="105"/>
    </row>
    <row r="463" spans="1:4" s="95" customFormat="1" ht="18.75">
      <c r="A463" s="100" t="s">
        <v>488</v>
      </c>
      <c r="B463" s="101">
        <f>SUM(B464,B469,B471)</f>
        <v>3719</v>
      </c>
      <c r="C463" s="101">
        <f>SUM(C464,C469,C471)</f>
        <v>3838</v>
      </c>
      <c r="D463" s="102">
        <f t="shared" si="22"/>
        <v>103.19978488841086</v>
      </c>
    </row>
    <row r="464" spans="1:4" s="95" customFormat="1" ht="18.75">
      <c r="A464" s="100" t="s">
        <v>489</v>
      </c>
      <c r="B464" s="101">
        <f>SUM(B465:B468)</f>
        <v>3558</v>
      </c>
      <c r="C464" s="101">
        <f>SUM(C465:C468)</f>
        <v>2204</v>
      </c>
      <c r="D464" s="102">
        <f t="shared" si="22"/>
        <v>61.944912872400224</v>
      </c>
    </row>
    <row r="465" spans="1:4" s="73" customFormat="1" ht="18.75">
      <c r="A465" s="103" t="s">
        <v>490</v>
      </c>
      <c r="B465" s="104">
        <v>1207</v>
      </c>
      <c r="C465" s="104">
        <v>992</v>
      </c>
      <c r="D465" s="105"/>
    </row>
    <row r="466" spans="1:4" s="73" customFormat="1" ht="18.75">
      <c r="A466" s="103" t="s">
        <v>491</v>
      </c>
      <c r="B466" s="104">
        <v>838</v>
      </c>
      <c r="C466" s="104">
        <v>0</v>
      </c>
      <c r="D466" s="105"/>
    </row>
    <row r="467" spans="1:4" s="73" customFormat="1" ht="18.75">
      <c r="A467" s="103" t="s">
        <v>492</v>
      </c>
      <c r="B467" s="104">
        <v>117</v>
      </c>
      <c r="C467" s="104">
        <v>112</v>
      </c>
      <c r="D467" s="105"/>
    </row>
    <row r="468" spans="1:4" s="73" customFormat="1" ht="18.75">
      <c r="A468" s="103" t="s">
        <v>493</v>
      </c>
      <c r="B468" s="104">
        <v>1396</v>
      </c>
      <c r="C468" s="104">
        <v>1100</v>
      </c>
      <c r="D468" s="105"/>
    </row>
    <row r="469" spans="1:4" s="73" customFormat="1" ht="18.75">
      <c r="A469" s="100" t="s">
        <v>494</v>
      </c>
      <c r="B469" s="104">
        <f>SUM(B470:B470)</f>
        <v>0</v>
      </c>
      <c r="C469" s="101">
        <f>SUM(C470:C470)</f>
        <v>1463</v>
      </c>
      <c r="D469" s="105"/>
    </row>
    <row r="470" spans="1:4" s="73" customFormat="1" ht="18.75">
      <c r="A470" s="103" t="s">
        <v>495</v>
      </c>
      <c r="B470" s="104">
        <v>0</v>
      </c>
      <c r="C470" s="104">
        <v>1463</v>
      </c>
      <c r="D470" s="105"/>
    </row>
    <row r="471" spans="1:4" s="95" customFormat="1" ht="18.75">
      <c r="A471" s="100" t="s">
        <v>496</v>
      </c>
      <c r="B471" s="101">
        <f>SUM(B472:B472)</f>
        <v>161</v>
      </c>
      <c r="C471" s="101">
        <f>SUM(C472:C472)</f>
        <v>171</v>
      </c>
      <c r="D471" s="102">
        <f aca="true" t="shared" si="23" ref="D471:D474">C471/B471*100</f>
        <v>106.21118012422359</v>
      </c>
    </row>
    <row r="472" spans="1:4" s="73" customFormat="1" ht="18.75">
      <c r="A472" s="103" t="s">
        <v>497</v>
      </c>
      <c r="B472" s="104">
        <v>161</v>
      </c>
      <c r="C472" s="104">
        <v>171</v>
      </c>
      <c r="D472" s="105"/>
    </row>
    <row r="473" spans="1:4" s="95" customFormat="1" ht="18.75">
      <c r="A473" s="100" t="s">
        <v>498</v>
      </c>
      <c r="B473" s="101">
        <f>SUM(B474,B478)</f>
        <v>430</v>
      </c>
      <c r="C473" s="101">
        <f>SUM(C474,C478)</f>
        <v>337</v>
      </c>
      <c r="D473" s="102">
        <f t="shared" si="23"/>
        <v>78.37209302325581</v>
      </c>
    </row>
    <row r="474" spans="1:4" s="95" customFormat="1" ht="18.75">
      <c r="A474" s="100" t="s">
        <v>499</v>
      </c>
      <c r="B474" s="101">
        <f>SUM(B475:B477)</f>
        <v>184</v>
      </c>
      <c r="C474" s="101">
        <f>SUM(C475:C477)</f>
        <v>267</v>
      </c>
      <c r="D474" s="102">
        <f t="shared" si="23"/>
        <v>145.1086956521739</v>
      </c>
    </row>
    <row r="475" spans="1:4" s="73" customFormat="1" ht="18.75">
      <c r="A475" s="103" t="s">
        <v>99</v>
      </c>
      <c r="B475" s="104">
        <v>0</v>
      </c>
      <c r="C475" s="104">
        <v>56</v>
      </c>
      <c r="D475" s="105"/>
    </row>
    <row r="476" spans="1:4" s="73" customFormat="1" ht="18.75">
      <c r="A476" s="103" t="s">
        <v>500</v>
      </c>
      <c r="B476" s="104">
        <v>4</v>
      </c>
      <c r="C476" s="104">
        <v>0</v>
      </c>
      <c r="D476" s="105"/>
    </row>
    <row r="477" spans="1:4" s="73" customFormat="1" ht="18.75">
      <c r="A477" s="103" t="s">
        <v>501</v>
      </c>
      <c r="B477" s="104">
        <v>180</v>
      </c>
      <c r="C477" s="104">
        <v>211</v>
      </c>
      <c r="D477" s="105"/>
    </row>
    <row r="478" spans="1:4" s="95" customFormat="1" ht="18.75">
      <c r="A478" s="100" t="s">
        <v>502</v>
      </c>
      <c r="B478" s="101">
        <f>SUM(B479:B479)</f>
        <v>246</v>
      </c>
      <c r="C478" s="101">
        <f>SUM(C479:C479)</f>
        <v>70</v>
      </c>
      <c r="D478" s="102">
        <f>C478/B478*100</f>
        <v>28.455284552845526</v>
      </c>
    </row>
    <row r="479" spans="1:4" s="73" customFormat="1" ht="18.75">
      <c r="A479" s="103" t="s">
        <v>503</v>
      </c>
      <c r="B479" s="104">
        <v>246</v>
      </c>
      <c r="C479" s="104">
        <v>70</v>
      </c>
      <c r="D479" s="105"/>
    </row>
    <row r="480" spans="1:4" s="73" customFormat="1" ht="18.75">
      <c r="A480" s="100" t="s">
        <v>504</v>
      </c>
      <c r="B480" s="104">
        <f aca="true" t="shared" si="24" ref="B480:B484">B481</f>
        <v>34</v>
      </c>
      <c r="C480" s="104">
        <f aca="true" t="shared" si="25" ref="C480:C484">C481</f>
        <v>242</v>
      </c>
      <c r="D480" s="105"/>
    </row>
    <row r="481" spans="1:4" s="73" customFormat="1" ht="18.75">
      <c r="A481" s="112" t="s">
        <v>505</v>
      </c>
      <c r="B481" s="104">
        <f t="shared" si="24"/>
        <v>34</v>
      </c>
      <c r="C481" s="104">
        <f t="shared" si="25"/>
        <v>242</v>
      </c>
      <c r="D481" s="105"/>
    </row>
    <row r="482" spans="1:4" s="73" customFormat="1" ht="18.75">
      <c r="A482" s="68" t="s">
        <v>506</v>
      </c>
      <c r="B482" s="104">
        <v>34</v>
      </c>
      <c r="C482" s="104">
        <v>242</v>
      </c>
      <c r="D482" s="105"/>
    </row>
    <row r="483" spans="1:4" s="73" customFormat="1" ht="18.75">
      <c r="A483" s="100" t="s">
        <v>507</v>
      </c>
      <c r="B483" s="104">
        <f>SUM(B484)</f>
        <v>15</v>
      </c>
      <c r="C483" s="104">
        <f>SUM(C484)</f>
        <v>505</v>
      </c>
      <c r="D483" s="105"/>
    </row>
    <row r="484" spans="1:4" s="95" customFormat="1" ht="18.75">
      <c r="A484" s="100" t="s">
        <v>508</v>
      </c>
      <c r="B484" s="101">
        <f t="shared" si="24"/>
        <v>15</v>
      </c>
      <c r="C484" s="101">
        <f t="shared" si="25"/>
        <v>505</v>
      </c>
      <c r="D484" s="102">
        <f>C484/B484*100</f>
        <v>3366.6666666666665</v>
      </c>
    </row>
    <row r="485" spans="1:4" s="95" customFormat="1" ht="18.75">
      <c r="A485" s="100" t="s">
        <v>509</v>
      </c>
      <c r="B485" s="101">
        <f>SUM(B486:B486)</f>
        <v>15</v>
      </c>
      <c r="C485" s="101">
        <f>SUM(C486:C486)</f>
        <v>505</v>
      </c>
      <c r="D485" s="102"/>
    </row>
    <row r="486" spans="1:4" s="73" customFormat="1" ht="18.75">
      <c r="A486" s="103" t="s">
        <v>510</v>
      </c>
      <c r="B486" s="104">
        <v>15</v>
      </c>
      <c r="C486" s="104">
        <v>505</v>
      </c>
      <c r="D486" s="105"/>
    </row>
    <row r="487" spans="1:4" s="4" customFormat="1" ht="18.75">
      <c r="A487" s="100" t="s">
        <v>511</v>
      </c>
      <c r="B487" s="113">
        <v>656</v>
      </c>
      <c r="C487" s="113">
        <v>821</v>
      </c>
      <c r="D487" s="114">
        <f aca="true" t="shared" si="26" ref="D487:D491">C487/B487*100</f>
        <v>125.15243902439023</v>
      </c>
    </row>
    <row r="488" spans="1:4" s="4" customFormat="1" ht="18.75">
      <c r="A488" s="100" t="s">
        <v>512</v>
      </c>
      <c r="B488" s="113">
        <v>8507</v>
      </c>
      <c r="C488" s="113">
        <v>30991</v>
      </c>
      <c r="D488" s="114">
        <f t="shared" si="26"/>
        <v>364.2999882449747</v>
      </c>
    </row>
    <row r="489" spans="1:4" s="4" customFormat="1" ht="18.75">
      <c r="A489" s="100" t="s">
        <v>513</v>
      </c>
      <c r="B489" s="113">
        <v>49</v>
      </c>
      <c r="C489" s="113">
        <v>1397</v>
      </c>
      <c r="D489" s="114"/>
    </row>
    <row r="490" spans="1:4" s="4" customFormat="1" ht="18.75">
      <c r="A490" s="100" t="s">
        <v>514</v>
      </c>
      <c r="B490" s="113">
        <v>8581</v>
      </c>
      <c r="C490" s="113">
        <v>5233</v>
      </c>
      <c r="D490" s="114">
        <f t="shared" si="26"/>
        <v>60.98356834867731</v>
      </c>
    </row>
    <row r="491" spans="1:4" s="95" customFormat="1" ht="18.75">
      <c r="A491" s="87" t="s">
        <v>515</v>
      </c>
      <c r="B491" s="115">
        <v>157089</v>
      </c>
      <c r="C491" s="115">
        <f>C487+C488+C489+C490+C5+C104+C111+C139+C165+C179+C202+C262+C298+C323+C337+C400+C416+C430+C440+C445+C447+C463+C473+C480+C483</f>
        <v>180537</v>
      </c>
      <c r="D491" s="102">
        <f t="shared" si="26"/>
        <v>114.92657028818059</v>
      </c>
    </row>
    <row r="492" spans="2:4" s="73" customFormat="1" ht="18.75">
      <c r="B492" s="48"/>
      <c r="D492" s="74"/>
    </row>
    <row r="493" spans="2:4" s="47" customFormat="1" ht="14.25">
      <c r="B493" s="116"/>
      <c r="D493" s="49"/>
    </row>
    <row r="494" spans="2:4" s="47" customFormat="1" ht="14.25">
      <c r="B494" s="116"/>
      <c r="D494" s="49"/>
    </row>
    <row r="495" spans="2:4" s="47" customFormat="1" ht="14.25">
      <c r="B495" s="116"/>
      <c r="D495" s="49"/>
    </row>
    <row r="496" spans="2:4" s="47" customFormat="1" ht="14.25">
      <c r="B496" s="116"/>
      <c r="D496" s="49"/>
    </row>
    <row r="497" spans="2:4" s="47" customFormat="1" ht="14.25">
      <c r="B497" s="116"/>
      <c r="D497" s="49"/>
    </row>
    <row r="498" spans="2:4" s="47" customFormat="1" ht="14.25">
      <c r="B498" s="116"/>
      <c r="D498" s="49"/>
    </row>
    <row r="499" spans="2:4" s="47" customFormat="1" ht="14.25">
      <c r="B499" s="116"/>
      <c r="D499" s="49"/>
    </row>
    <row r="500" spans="2:4" s="47" customFormat="1" ht="14.25">
      <c r="B500" s="116"/>
      <c r="D500" s="49"/>
    </row>
    <row r="501" spans="2:4" s="47" customFormat="1" ht="14.25">
      <c r="B501" s="116"/>
      <c r="D501" s="49"/>
    </row>
    <row r="502" spans="2:4" s="47" customFormat="1" ht="14.25">
      <c r="B502" s="116"/>
      <c r="D502" s="49"/>
    </row>
    <row r="503" spans="2:4" s="47" customFormat="1" ht="14.25">
      <c r="B503" s="116"/>
      <c r="D503" s="49"/>
    </row>
    <row r="504" spans="2:4" s="47" customFormat="1" ht="14.25">
      <c r="B504" s="116"/>
      <c r="D504" s="49"/>
    </row>
    <row r="505" spans="2:4" s="47" customFormat="1" ht="14.25">
      <c r="B505" s="116"/>
      <c r="D505" s="49"/>
    </row>
    <row r="506" spans="2:4" s="47" customFormat="1" ht="14.25">
      <c r="B506" s="116"/>
      <c r="D506" s="49"/>
    </row>
    <row r="507" spans="2:4" s="47" customFormat="1" ht="14.25">
      <c r="B507" s="116"/>
      <c r="D507" s="49"/>
    </row>
    <row r="508" spans="2:4" s="47" customFormat="1" ht="14.25">
      <c r="B508" s="116"/>
      <c r="D508" s="49"/>
    </row>
    <row r="509" spans="2:4" s="47" customFormat="1" ht="14.25">
      <c r="B509" s="116"/>
      <c r="D509" s="49"/>
    </row>
    <row r="510" spans="2:4" s="47" customFormat="1" ht="14.25">
      <c r="B510" s="116"/>
      <c r="D510" s="49"/>
    </row>
    <row r="511" spans="2:4" s="47" customFormat="1" ht="14.25">
      <c r="B511" s="116"/>
      <c r="D511" s="49"/>
    </row>
    <row r="512" spans="2:4" s="47" customFormat="1" ht="14.25">
      <c r="B512" s="116"/>
      <c r="D512" s="49"/>
    </row>
    <row r="513" spans="2:4" s="47" customFormat="1" ht="14.25">
      <c r="B513" s="116"/>
      <c r="D513" s="49"/>
    </row>
    <row r="514" spans="2:4" s="47" customFormat="1" ht="14.25">
      <c r="B514" s="116"/>
      <c r="D514" s="49"/>
    </row>
    <row r="515" spans="2:4" s="47" customFormat="1" ht="14.25">
      <c r="B515" s="116"/>
      <c r="D515" s="49"/>
    </row>
    <row r="516" spans="2:4" s="47" customFormat="1" ht="14.25">
      <c r="B516" s="116"/>
      <c r="D516" s="49"/>
    </row>
    <row r="517" spans="2:4" s="47" customFormat="1" ht="14.25">
      <c r="B517" s="116"/>
      <c r="D517" s="49"/>
    </row>
    <row r="518" spans="2:4" s="47" customFormat="1" ht="14.25">
      <c r="B518" s="116"/>
      <c r="D518" s="49"/>
    </row>
    <row r="519" spans="2:4" s="47" customFormat="1" ht="14.25">
      <c r="B519" s="116"/>
      <c r="D519" s="49"/>
    </row>
    <row r="520" spans="2:4" s="47" customFormat="1" ht="14.25">
      <c r="B520" s="116"/>
      <c r="D520" s="49"/>
    </row>
    <row r="521" spans="2:4" s="47" customFormat="1" ht="14.25">
      <c r="B521" s="116"/>
      <c r="D521" s="49"/>
    </row>
    <row r="522" spans="2:4" s="47" customFormat="1" ht="14.25">
      <c r="B522" s="116"/>
      <c r="D522" s="49"/>
    </row>
    <row r="523" spans="2:4" s="47" customFormat="1" ht="14.25">
      <c r="B523" s="116"/>
      <c r="D523" s="49"/>
    </row>
    <row r="524" spans="2:4" s="47" customFormat="1" ht="14.25">
      <c r="B524" s="116"/>
      <c r="D524" s="49"/>
    </row>
    <row r="525" spans="2:4" s="47" customFormat="1" ht="14.25">
      <c r="B525" s="116"/>
      <c r="D525" s="49"/>
    </row>
    <row r="526" spans="2:4" s="47" customFormat="1" ht="14.25">
      <c r="B526" s="116"/>
      <c r="D526" s="49"/>
    </row>
    <row r="527" spans="2:4" s="47" customFormat="1" ht="14.25">
      <c r="B527" s="116"/>
      <c r="D527" s="49"/>
    </row>
    <row r="528" spans="2:4" s="47" customFormat="1" ht="14.25">
      <c r="B528" s="116"/>
      <c r="D528" s="49"/>
    </row>
    <row r="529" spans="2:4" s="47" customFormat="1" ht="14.25">
      <c r="B529" s="116"/>
      <c r="D529" s="49"/>
    </row>
    <row r="530" spans="2:4" s="47" customFormat="1" ht="14.25">
      <c r="B530" s="116"/>
      <c r="D530" s="49"/>
    </row>
    <row r="531" spans="2:4" s="47" customFormat="1" ht="14.25">
      <c r="B531" s="116"/>
      <c r="D531" s="49"/>
    </row>
    <row r="532" spans="2:4" s="47" customFormat="1" ht="14.25">
      <c r="B532" s="116"/>
      <c r="D532" s="49"/>
    </row>
    <row r="533" spans="2:4" s="47" customFormat="1" ht="14.25">
      <c r="B533" s="116"/>
      <c r="D533" s="49"/>
    </row>
    <row r="534" spans="2:4" s="47" customFormat="1" ht="14.25">
      <c r="B534" s="116"/>
      <c r="D534" s="49"/>
    </row>
    <row r="535" spans="2:4" s="47" customFormat="1" ht="14.25">
      <c r="B535" s="116"/>
      <c r="D535" s="49"/>
    </row>
    <row r="536" spans="2:4" s="47" customFormat="1" ht="14.25">
      <c r="B536" s="116"/>
      <c r="D536" s="49"/>
    </row>
    <row r="537" spans="2:4" s="47" customFormat="1" ht="14.25">
      <c r="B537" s="116"/>
      <c r="D537" s="49"/>
    </row>
    <row r="538" spans="2:4" s="47" customFormat="1" ht="14.25">
      <c r="B538" s="116"/>
      <c r="D538" s="49"/>
    </row>
    <row r="539" spans="2:4" s="47" customFormat="1" ht="14.25">
      <c r="B539" s="116"/>
      <c r="D539" s="49"/>
    </row>
    <row r="540" spans="2:4" s="47" customFormat="1" ht="14.25">
      <c r="B540" s="116"/>
      <c r="D540" s="49"/>
    </row>
    <row r="541" spans="2:4" s="47" customFormat="1" ht="14.25">
      <c r="B541" s="116"/>
      <c r="D541" s="49"/>
    </row>
    <row r="542" spans="2:4" s="47" customFormat="1" ht="14.25">
      <c r="B542" s="116"/>
      <c r="D542" s="49"/>
    </row>
    <row r="543" spans="2:4" s="47" customFormat="1" ht="14.25">
      <c r="B543" s="116"/>
      <c r="D543" s="49"/>
    </row>
    <row r="544" spans="2:4" s="47" customFormat="1" ht="14.25">
      <c r="B544" s="116"/>
      <c r="D544" s="49"/>
    </row>
    <row r="545" spans="2:4" s="47" customFormat="1" ht="14.25">
      <c r="B545" s="116"/>
      <c r="D545" s="49"/>
    </row>
    <row r="546" spans="2:4" s="47" customFormat="1" ht="14.25">
      <c r="B546" s="116"/>
      <c r="D546" s="49"/>
    </row>
    <row r="547" spans="2:4" s="47" customFormat="1" ht="14.25">
      <c r="B547" s="116"/>
      <c r="D547" s="49"/>
    </row>
    <row r="548" spans="2:4" s="47" customFormat="1" ht="14.25">
      <c r="B548" s="116"/>
      <c r="D548" s="49"/>
    </row>
    <row r="549" spans="2:4" s="47" customFormat="1" ht="14.25">
      <c r="B549" s="116"/>
      <c r="D549" s="49"/>
    </row>
    <row r="550" spans="2:4" s="47" customFormat="1" ht="14.25">
      <c r="B550" s="116"/>
      <c r="D550" s="49"/>
    </row>
    <row r="551" spans="2:4" s="47" customFormat="1" ht="14.25">
      <c r="B551" s="116"/>
      <c r="D551" s="49"/>
    </row>
    <row r="552" spans="2:4" s="47" customFormat="1" ht="14.25">
      <c r="B552" s="116"/>
      <c r="D552" s="49"/>
    </row>
    <row r="553" spans="2:4" s="47" customFormat="1" ht="14.25">
      <c r="B553" s="116"/>
      <c r="D553" s="49"/>
    </row>
    <row r="554" spans="2:4" s="47" customFormat="1" ht="14.25">
      <c r="B554" s="116"/>
      <c r="D554" s="49"/>
    </row>
    <row r="555" spans="2:4" s="47" customFormat="1" ht="14.25">
      <c r="B555" s="116"/>
      <c r="D555" s="49"/>
    </row>
    <row r="556" spans="2:4" s="47" customFormat="1" ht="14.25">
      <c r="B556" s="116"/>
      <c r="D556" s="49"/>
    </row>
    <row r="557" spans="2:4" s="47" customFormat="1" ht="14.25">
      <c r="B557" s="116"/>
      <c r="D557" s="49"/>
    </row>
    <row r="558" spans="2:4" s="47" customFormat="1" ht="14.25">
      <c r="B558" s="116"/>
      <c r="D558" s="49"/>
    </row>
    <row r="559" spans="2:4" s="47" customFormat="1" ht="14.25">
      <c r="B559" s="116"/>
      <c r="D559" s="49"/>
    </row>
    <row r="560" spans="2:4" s="47" customFormat="1" ht="14.25">
      <c r="B560" s="116"/>
      <c r="D560" s="49"/>
    </row>
    <row r="561" spans="2:4" s="47" customFormat="1" ht="14.25">
      <c r="B561" s="116"/>
      <c r="D561" s="49"/>
    </row>
    <row r="562" spans="2:4" s="47" customFormat="1" ht="14.25">
      <c r="B562" s="116"/>
      <c r="D562" s="49"/>
    </row>
    <row r="563" spans="2:4" s="47" customFormat="1" ht="14.25">
      <c r="B563" s="116"/>
      <c r="D563" s="49"/>
    </row>
    <row r="564" spans="2:4" s="47" customFormat="1" ht="14.25">
      <c r="B564" s="116"/>
      <c r="D564" s="49"/>
    </row>
    <row r="565" spans="2:4" s="47" customFormat="1" ht="14.25">
      <c r="B565" s="116"/>
      <c r="D565" s="49"/>
    </row>
    <row r="566" spans="2:4" s="47" customFormat="1" ht="14.25">
      <c r="B566" s="116"/>
      <c r="D566" s="49"/>
    </row>
    <row r="567" spans="2:4" s="47" customFormat="1" ht="14.25">
      <c r="B567" s="116"/>
      <c r="D567" s="49"/>
    </row>
    <row r="568" spans="2:4" s="47" customFormat="1" ht="14.25">
      <c r="B568" s="116"/>
      <c r="D568" s="49"/>
    </row>
    <row r="569" spans="2:4" s="47" customFormat="1" ht="14.25">
      <c r="B569" s="116"/>
      <c r="D569" s="49"/>
    </row>
    <row r="570" spans="2:4" s="47" customFormat="1" ht="14.25">
      <c r="B570" s="116"/>
      <c r="D570" s="49"/>
    </row>
    <row r="571" spans="2:4" s="47" customFormat="1" ht="14.25">
      <c r="B571" s="116"/>
      <c r="D571" s="49"/>
    </row>
    <row r="572" spans="2:4" s="47" customFormat="1" ht="14.25">
      <c r="B572" s="116"/>
      <c r="D572" s="49"/>
    </row>
    <row r="573" spans="2:4" s="47" customFormat="1" ht="14.25">
      <c r="B573" s="116"/>
      <c r="D573" s="49"/>
    </row>
    <row r="574" spans="2:4" s="47" customFormat="1" ht="14.25">
      <c r="B574" s="116"/>
      <c r="D574" s="49"/>
    </row>
    <row r="575" spans="2:4" s="47" customFormat="1" ht="14.25">
      <c r="B575" s="116"/>
      <c r="D575" s="49"/>
    </row>
    <row r="576" spans="2:4" s="47" customFormat="1" ht="14.25">
      <c r="B576" s="116"/>
      <c r="D576" s="49"/>
    </row>
    <row r="577" spans="2:4" s="47" customFormat="1" ht="14.25">
      <c r="B577" s="116"/>
      <c r="D577" s="49"/>
    </row>
    <row r="578" spans="2:4" s="47" customFormat="1" ht="14.25">
      <c r="B578" s="116"/>
      <c r="D578" s="49"/>
    </row>
    <row r="579" spans="2:4" s="47" customFormat="1" ht="14.25">
      <c r="B579" s="116"/>
      <c r="D579" s="49"/>
    </row>
    <row r="580" spans="2:4" s="47" customFormat="1" ht="14.25">
      <c r="B580" s="116"/>
      <c r="D580" s="49"/>
    </row>
    <row r="581" spans="2:4" s="47" customFormat="1" ht="14.25">
      <c r="B581" s="116"/>
      <c r="D581" s="49"/>
    </row>
    <row r="582" spans="2:4" s="47" customFormat="1" ht="14.25">
      <c r="B582" s="116"/>
      <c r="D582" s="49"/>
    </row>
    <row r="583" spans="2:4" s="47" customFormat="1" ht="14.25">
      <c r="B583" s="116"/>
      <c r="D583" s="49"/>
    </row>
  </sheetData>
  <sheetProtection/>
  <mergeCells count="1">
    <mergeCell ref="A2:D2"/>
  </mergeCells>
  <printOptions/>
  <pageMargins left="0.96" right="0.2" top="0.43" bottom="0.5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5" sqref="B15:C15"/>
    </sheetView>
  </sheetViews>
  <sheetFormatPr defaultColWidth="8.75390625" defaultRowHeight="14.25"/>
  <cols>
    <col min="1" max="1" width="39.625" style="80" customWidth="1"/>
    <col min="2" max="3" width="17.25390625" style="80" customWidth="1"/>
    <col min="4" max="4" width="17.25390625" style="81" customWidth="1"/>
    <col min="5" max="5" width="25.25390625" style="80" customWidth="1"/>
    <col min="6" max="32" width="9.00390625" style="80" bestFit="1" customWidth="1"/>
    <col min="33" max="16384" width="8.75390625" style="80" customWidth="1"/>
  </cols>
  <sheetData>
    <row r="1" spans="1:5" s="75" customFormat="1" ht="14.25">
      <c r="A1" s="50" t="s">
        <v>516</v>
      </c>
      <c r="B1" s="50"/>
      <c r="C1" s="50"/>
      <c r="D1" s="82"/>
      <c r="E1" s="50"/>
    </row>
    <row r="2" spans="1:5" s="76" customFormat="1" ht="28.5">
      <c r="A2" s="28" t="s">
        <v>517</v>
      </c>
      <c r="B2" s="28"/>
      <c r="C2" s="28"/>
      <c r="D2" s="28"/>
      <c r="E2" s="28"/>
    </row>
    <row r="3" spans="1:5" s="75" customFormat="1" ht="14.25">
      <c r="A3" s="50"/>
      <c r="B3" s="50"/>
      <c r="C3" s="50"/>
      <c r="D3" s="82"/>
      <c r="E3" s="51" t="s">
        <v>2</v>
      </c>
    </row>
    <row r="4" spans="1:5" s="77" customFormat="1" ht="24" customHeight="1">
      <c r="A4" s="56" t="s">
        <v>3</v>
      </c>
      <c r="B4" s="56" t="s">
        <v>518</v>
      </c>
      <c r="C4" s="56" t="s">
        <v>5</v>
      </c>
      <c r="D4" s="83" t="s">
        <v>6</v>
      </c>
      <c r="E4" s="56" t="s">
        <v>7</v>
      </c>
    </row>
    <row r="5" spans="1:5" s="77" customFormat="1" ht="24" customHeight="1">
      <c r="A5" s="84" t="s">
        <v>519</v>
      </c>
      <c r="B5" s="85">
        <f>SUM(B6:B14)</f>
        <v>14649</v>
      </c>
      <c r="C5" s="85">
        <f>SUM(C6:C14)</f>
        <v>3872</v>
      </c>
      <c r="D5" s="86">
        <f aca="true" t="shared" si="0" ref="D5:D11">C5/B5*100</f>
        <v>26.431838350740666</v>
      </c>
      <c r="E5" s="87"/>
    </row>
    <row r="6" spans="1:5" s="77" customFormat="1" ht="24" customHeight="1">
      <c r="A6" s="88" t="s">
        <v>520</v>
      </c>
      <c r="B6" s="89">
        <v>82</v>
      </c>
      <c r="C6" s="89">
        <v>0</v>
      </c>
      <c r="D6" s="90">
        <f t="shared" si="0"/>
        <v>0</v>
      </c>
      <c r="E6" s="87"/>
    </row>
    <row r="7" spans="1:5" s="78" customFormat="1" ht="24" customHeight="1">
      <c r="A7" s="91" t="s">
        <v>521</v>
      </c>
      <c r="B7" s="89">
        <v>11454</v>
      </c>
      <c r="C7" s="89">
        <v>2812</v>
      </c>
      <c r="D7" s="90">
        <f t="shared" si="0"/>
        <v>24.550375414702287</v>
      </c>
      <c r="E7" s="89"/>
    </row>
    <row r="8" spans="1:5" s="78" customFormat="1" ht="24" customHeight="1">
      <c r="A8" s="91" t="s">
        <v>522</v>
      </c>
      <c r="B8" s="89">
        <v>1056</v>
      </c>
      <c r="C8" s="89">
        <v>463</v>
      </c>
      <c r="D8" s="90">
        <f t="shared" si="0"/>
        <v>43.84469696969697</v>
      </c>
      <c r="E8" s="89"/>
    </row>
    <row r="9" spans="1:5" s="78" customFormat="1" ht="24" customHeight="1">
      <c r="A9" s="91" t="s">
        <v>523</v>
      </c>
      <c r="B9" s="89">
        <v>85</v>
      </c>
      <c r="C9" s="89">
        <v>0</v>
      </c>
      <c r="D9" s="90">
        <f t="shared" si="0"/>
        <v>0</v>
      </c>
      <c r="E9" s="89"/>
    </row>
    <row r="10" spans="1:5" s="78" customFormat="1" ht="24" customHeight="1">
      <c r="A10" s="91" t="s">
        <v>524</v>
      </c>
      <c r="B10" s="89">
        <v>1520</v>
      </c>
      <c r="C10" s="89">
        <v>283</v>
      </c>
      <c r="D10" s="90">
        <f t="shared" si="0"/>
        <v>18.61842105263158</v>
      </c>
      <c r="E10" s="89"/>
    </row>
    <row r="11" spans="1:5" s="78" customFormat="1" ht="24" customHeight="1">
      <c r="A11" s="91" t="s">
        <v>525</v>
      </c>
      <c r="B11" s="89">
        <v>54</v>
      </c>
      <c r="C11" s="89">
        <v>88</v>
      </c>
      <c r="D11" s="90">
        <f t="shared" si="0"/>
        <v>162.96296296296296</v>
      </c>
      <c r="E11" s="89"/>
    </row>
    <row r="12" spans="1:5" s="78" customFormat="1" ht="24" customHeight="1">
      <c r="A12" s="91" t="s">
        <v>526</v>
      </c>
      <c r="B12" s="89">
        <v>107</v>
      </c>
      <c r="C12" s="89">
        <v>0</v>
      </c>
      <c r="D12" s="90"/>
      <c r="E12" s="89"/>
    </row>
    <row r="13" spans="1:5" s="78" customFormat="1" ht="24" customHeight="1">
      <c r="A13" s="91" t="s">
        <v>527</v>
      </c>
      <c r="B13" s="89">
        <v>238</v>
      </c>
      <c r="C13" s="89">
        <v>226</v>
      </c>
      <c r="D13" s="90"/>
      <c r="E13" s="89"/>
    </row>
    <row r="14" spans="1:5" s="78" customFormat="1" ht="24" customHeight="1">
      <c r="A14" s="91" t="s">
        <v>528</v>
      </c>
      <c r="B14" s="89">
        <v>53</v>
      </c>
      <c r="C14" s="89">
        <v>0</v>
      </c>
      <c r="D14" s="90">
        <f aca="true" t="shared" si="1" ref="D14:D17">C14/B14*100</f>
        <v>0</v>
      </c>
      <c r="E14" s="89"/>
    </row>
    <row r="15" spans="1:5" s="79" customFormat="1" ht="24" customHeight="1">
      <c r="A15" s="92" t="s">
        <v>529</v>
      </c>
      <c r="B15" s="85">
        <f>B16</f>
        <v>2864</v>
      </c>
      <c r="C15" s="85">
        <f>C16</f>
        <v>1203</v>
      </c>
      <c r="D15" s="86">
        <f t="shared" si="1"/>
        <v>42.004189944134076</v>
      </c>
      <c r="E15" s="85"/>
    </row>
    <row r="16" spans="1:5" s="78" customFormat="1" ht="24" customHeight="1">
      <c r="A16" s="91" t="s">
        <v>530</v>
      </c>
      <c r="B16" s="89">
        <v>2864</v>
      </c>
      <c r="C16" s="89">
        <v>1203</v>
      </c>
      <c r="D16" s="90">
        <f t="shared" si="1"/>
        <v>42.004189944134076</v>
      </c>
      <c r="E16" s="89"/>
    </row>
    <row r="17" spans="1:5" s="78" customFormat="1" ht="24" customHeight="1">
      <c r="A17" s="92" t="s">
        <v>531</v>
      </c>
      <c r="B17" s="89">
        <v>15917</v>
      </c>
      <c r="C17" s="89">
        <v>11669</v>
      </c>
      <c r="D17" s="90">
        <f t="shared" si="1"/>
        <v>73.31155368473958</v>
      </c>
      <c r="E17" s="89"/>
    </row>
    <row r="18" spans="1:5" s="78" customFormat="1" ht="24" customHeight="1">
      <c r="A18" s="92" t="s">
        <v>55</v>
      </c>
      <c r="B18" s="89"/>
      <c r="C18" s="89">
        <v>2168</v>
      </c>
      <c r="D18" s="90"/>
      <c r="E18" s="89"/>
    </row>
    <row r="19" spans="1:5" s="79" customFormat="1" ht="24" customHeight="1">
      <c r="A19" s="93" t="s">
        <v>532</v>
      </c>
      <c r="B19" s="85">
        <f>B18+B17+B15+B5</f>
        <v>33430</v>
      </c>
      <c r="C19" s="85">
        <f>C5+C15+C18+C17</f>
        <v>18912</v>
      </c>
      <c r="D19" s="86">
        <f>C19/B19*100</f>
        <v>56.57194137002692</v>
      </c>
      <c r="E19" s="85"/>
    </row>
    <row r="20" spans="1:4" s="80" customFormat="1" ht="14.25">
      <c r="A20" s="94"/>
      <c r="B20" s="94"/>
      <c r="D20" s="81"/>
    </row>
    <row r="21" spans="1:4" s="80" customFormat="1" ht="14.25">
      <c r="A21" s="94"/>
      <c r="B21" s="94"/>
      <c r="D21" s="81"/>
    </row>
    <row r="22" spans="1:4" s="80" customFormat="1" ht="14.25">
      <c r="A22" s="94"/>
      <c r="B22" s="94"/>
      <c r="D22" s="81"/>
    </row>
    <row r="23" spans="1:4" s="80" customFormat="1" ht="14.25">
      <c r="A23" s="94"/>
      <c r="B23" s="94"/>
      <c r="D23" s="81"/>
    </row>
    <row r="24" spans="1:4" s="80" customFormat="1" ht="14.25">
      <c r="A24" s="94"/>
      <c r="B24" s="94"/>
      <c r="D24" s="81"/>
    </row>
    <row r="25" spans="1:4" s="80" customFormat="1" ht="14.25">
      <c r="A25" s="94"/>
      <c r="B25" s="94"/>
      <c r="D25" s="81"/>
    </row>
    <row r="26" spans="1:4" s="80" customFormat="1" ht="14.25">
      <c r="A26" s="94"/>
      <c r="B26" s="94"/>
      <c r="D26" s="81"/>
    </row>
    <row r="27" spans="1:4" s="80" customFormat="1" ht="14.25">
      <c r="A27" s="94"/>
      <c r="B27" s="94"/>
      <c r="D27" s="81"/>
    </row>
    <row r="28" spans="1:4" s="80" customFormat="1" ht="14.25">
      <c r="A28" s="94"/>
      <c r="B28" s="94"/>
      <c r="D28" s="81"/>
    </row>
    <row r="29" spans="1:4" s="80" customFormat="1" ht="14.25">
      <c r="A29" s="94"/>
      <c r="B29" s="94"/>
      <c r="D29" s="81"/>
    </row>
    <row r="30" spans="1:4" s="80" customFormat="1" ht="14.25">
      <c r="A30" s="94"/>
      <c r="B30" s="94"/>
      <c r="D30" s="81"/>
    </row>
    <row r="31" spans="1:4" s="80" customFormat="1" ht="14.25">
      <c r="A31" s="94"/>
      <c r="B31" s="94"/>
      <c r="D31" s="81"/>
    </row>
    <row r="32" spans="1:4" s="80" customFormat="1" ht="14.25">
      <c r="A32" s="94"/>
      <c r="B32" s="94"/>
      <c r="D32" s="81"/>
    </row>
    <row r="33" spans="1:4" s="80" customFormat="1" ht="14.25">
      <c r="A33" s="94"/>
      <c r="B33" s="94"/>
      <c r="D33" s="81"/>
    </row>
    <row r="34" spans="1:4" s="80" customFormat="1" ht="14.25">
      <c r="A34" s="94"/>
      <c r="B34" s="94"/>
      <c r="D34" s="81"/>
    </row>
    <row r="35" spans="1:4" s="80" customFormat="1" ht="14.25">
      <c r="A35" s="94"/>
      <c r="B35" s="94"/>
      <c r="D35" s="81"/>
    </row>
    <row r="36" spans="1:4" s="80" customFormat="1" ht="14.25">
      <c r="A36" s="94"/>
      <c r="B36" s="94"/>
      <c r="D36" s="81"/>
    </row>
    <row r="37" s="80" customFormat="1" ht="14.25">
      <c r="D37" s="81"/>
    </row>
    <row r="38" s="80" customFormat="1" ht="14.25">
      <c r="D38" s="81"/>
    </row>
    <row r="39" s="80" customFormat="1" ht="14.25">
      <c r="D39" s="81"/>
    </row>
    <row r="40" s="80" customFormat="1" ht="14.25">
      <c r="D40" s="81"/>
    </row>
    <row r="41" s="80" customFormat="1" ht="14.25">
      <c r="D41" s="81"/>
    </row>
    <row r="42" s="80" customFormat="1" ht="14.25">
      <c r="D42" s="81"/>
    </row>
    <row r="43" s="80" customFormat="1" ht="14.25">
      <c r="D43" s="81"/>
    </row>
    <row r="44" s="80" customFormat="1" ht="14.25">
      <c r="D44" s="81"/>
    </row>
    <row r="45" s="80" customFormat="1" ht="14.25">
      <c r="D45" s="81"/>
    </row>
    <row r="46" s="80" customFormat="1" ht="14.25">
      <c r="D46" s="81"/>
    </row>
    <row r="47" s="80" customFormat="1" ht="14.25">
      <c r="D47" s="81"/>
    </row>
    <row r="48" s="80" customFormat="1" ht="14.25">
      <c r="D48" s="81"/>
    </row>
    <row r="49" s="80" customFormat="1" ht="14.25">
      <c r="D49" s="81"/>
    </row>
    <row r="50" s="80" customFormat="1" ht="14.25">
      <c r="D50" s="81"/>
    </row>
    <row r="51" s="80" customFormat="1" ht="14.25">
      <c r="D51" s="81"/>
    </row>
    <row r="52" s="80" customFormat="1" ht="14.25">
      <c r="D52" s="81"/>
    </row>
    <row r="53" s="80" customFormat="1" ht="14.25">
      <c r="D53" s="81"/>
    </row>
    <row r="54" s="80" customFormat="1" ht="14.25">
      <c r="D54" s="81"/>
    </row>
    <row r="55" s="80" customFormat="1" ht="14.25">
      <c r="D55" s="81"/>
    </row>
    <row r="56" s="80" customFormat="1" ht="14.25">
      <c r="D56" s="81"/>
    </row>
    <row r="57" s="80" customFormat="1" ht="14.25">
      <c r="D57" s="81"/>
    </row>
  </sheetData>
  <sheetProtection/>
  <mergeCells count="1">
    <mergeCell ref="A2:E2"/>
  </mergeCells>
  <printOptions/>
  <pageMargins left="1.0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showZeros="0" workbookViewId="0" topLeftCell="A1">
      <pane xSplit="1" ySplit="5" topLeftCell="B11" activePane="bottomRight" state="frozen"/>
      <selection pane="bottomRight" activeCell="A17" sqref="A17:A18"/>
    </sheetView>
  </sheetViews>
  <sheetFormatPr defaultColWidth="8.75390625" defaultRowHeight="14.25"/>
  <cols>
    <col min="1" max="1" width="72.25390625" style="47" customWidth="1"/>
    <col min="2" max="2" width="17.125" style="48" customWidth="1"/>
    <col min="3" max="3" width="16.875" style="48" customWidth="1"/>
    <col min="4" max="4" width="17.875" style="49" customWidth="1"/>
    <col min="5" max="32" width="9.00390625" style="47" bestFit="1" customWidth="1"/>
    <col min="33" max="16384" width="8.75390625" style="47" customWidth="1"/>
  </cols>
  <sheetData>
    <row r="1" spans="1:4" s="8" customFormat="1" ht="14.25">
      <c r="A1" s="50" t="s">
        <v>533</v>
      </c>
      <c r="B1" s="51"/>
      <c r="C1" s="51"/>
      <c r="D1" s="52"/>
    </row>
    <row r="2" spans="1:4" s="46" customFormat="1" ht="28.5">
      <c r="A2" s="28" t="s">
        <v>534</v>
      </c>
      <c r="B2" s="28"/>
      <c r="C2" s="28"/>
      <c r="D2" s="53"/>
    </row>
    <row r="3" spans="1:4" s="8" customFormat="1" ht="14.25">
      <c r="A3" s="50"/>
      <c r="B3" s="51"/>
      <c r="C3" s="54"/>
      <c r="D3" s="55" t="s">
        <v>2</v>
      </c>
    </row>
    <row r="4" spans="1:4" ht="18.75">
      <c r="A4" s="56" t="s">
        <v>535</v>
      </c>
      <c r="B4" s="57" t="s">
        <v>536</v>
      </c>
      <c r="C4" s="58" t="s">
        <v>64</v>
      </c>
      <c r="D4" s="59" t="s">
        <v>6</v>
      </c>
    </row>
    <row r="5" spans="1:4" ht="18.75">
      <c r="A5" s="60" t="s">
        <v>537</v>
      </c>
      <c r="B5" s="61">
        <f>B10+B17+B26+B33+B42+B49+B55+B65+B64</f>
        <v>33430</v>
      </c>
      <c r="C5" s="61">
        <f>C8+C10+C17+C26+C42+C49+C55+C62+C63+C64+C65</f>
        <v>18912</v>
      </c>
      <c r="D5" s="62">
        <f>C5/B5*100</f>
        <v>56.57194137002692</v>
      </c>
    </row>
    <row r="6" spans="1:4" ht="18.75" hidden="1">
      <c r="A6" s="63" t="s">
        <v>538</v>
      </c>
      <c r="B6" s="64">
        <v>0</v>
      </c>
      <c r="C6" s="64">
        <v>0</v>
      </c>
      <c r="D6" s="65"/>
    </row>
    <row r="7" spans="1:4" ht="18.75" hidden="1">
      <c r="A7" s="66" t="s">
        <v>539</v>
      </c>
      <c r="B7" s="64">
        <v>0</v>
      </c>
      <c r="C7" s="64">
        <v>0</v>
      </c>
      <c r="D7" s="65"/>
    </row>
    <row r="8" spans="1:4" ht="18.75">
      <c r="A8" s="63" t="s">
        <v>540</v>
      </c>
      <c r="B8" s="64">
        <v>0</v>
      </c>
      <c r="C8" s="61">
        <v>60</v>
      </c>
      <c r="D8" s="65"/>
    </row>
    <row r="9" spans="1:4" ht="18.75">
      <c r="A9" s="66" t="s">
        <v>541</v>
      </c>
      <c r="B9" s="64">
        <v>0</v>
      </c>
      <c r="C9" s="64">
        <v>60</v>
      </c>
      <c r="D9" s="65"/>
    </row>
    <row r="10" spans="1:4" ht="18.75">
      <c r="A10" s="63" t="s">
        <v>542</v>
      </c>
      <c r="B10" s="61">
        <v>363</v>
      </c>
      <c r="C10" s="61">
        <f>C11+C12</f>
        <v>964</v>
      </c>
      <c r="D10" s="62">
        <f>C10/B10*100</f>
        <v>265.56473829201104</v>
      </c>
    </row>
    <row r="11" spans="1:4" ht="18.75">
      <c r="A11" s="66" t="s">
        <v>543</v>
      </c>
      <c r="B11" s="64">
        <v>311</v>
      </c>
      <c r="C11" s="64">
        <v>944</v>
      </c>
      <c r="D11" s="65"/>
    </row>
    <row r="12" spans="1:4" ht="18.75">
      <c r="A12" s="66" t="s">
        <v>544</v>
      </c>
      <c r="B12" s="64">
        <v>52</v>
      </c>
      <c r="C12" s="64">
        <v>20</v>
      </c>
      <c r="D12" s="65"/>
    </row>
    <row r="13" spans="1:4" ht="18.75" hidden="1">
      <c r="A13" s="66" t="s">
        <v>545</v>
      </c>
      <c r="B13" s="64"/>
      <c r="C13" s="64"/>
      <c r="D13" s="65"/>
    </row>
    <row r="14" spans="1:4" ht="18.75" hidden="1">
      <c r="A14" s="63" t="s">
        <v>546</v>
      </c>
      <c r="B14" s="64">
        <v>0</v>
      </c>
      <c r="C14" s="64">
        <v>0</v>
      </c>
      <c r="D14" s="65"/>
    </row>
    <row r="15" spans="1:4" ht="18.75" hidden="1">
      <c r="A15" s="66" t="s">
        <v>547</v>
      </c>
      <c r="B15" s="64">
        <v>0</v>
      </c>
      <c r="C15" s="64">
        <v>0</v>
      </c>
      <c r="D15" s="65"/>
    </row>
    <row r="16" spans="1:4" ht="18.75" hidden="1">
      <c r="A16" s="66" t="s">
        <v>548</v>
      </c>
      <c r="B16" s="64">
        <v>0</v>
      </c>
      <c r="C16" s="64">
        <v>0</v>
      </c>
      <c r="D16" s="65"/>
    </row>
    <row r="17" spans="1:4" ht="18.75">
      <c r="A17" s="63" t="s">
        <v>549</v>
      </c>
      <c r="B17" s="61">
        <v>17600</v>
      </c>
      <c r="C17" s="61">
        <f>SUM(C18:C25)</f>
        <v>7672</v>
      </c>
      <c r="D17" s="62">
        <f>C17/B17*100</f>
        <v>43.59090909090909</v>
      </c>
    </row>
    <row r="18" spans="1:4" ht="18.75">
      <c r="A18" s="66" t="s">
        <v>550</v>
      </c>
      <c r="B18" s="64">
        <v>55</v>
      </c>
      <c r="C18" s="64">
        <v>0</v>
      </c>
      <c r="D18" s="62"/>
    </row>
    <row r="19" spans="1:4" ht="18.75">
      <c r="A19" s="66" t="s">
        <v>551</v>
      </c>
      <c r="B19" s="64">
        <v>13544</v>
      </c>
      <c r="C19" s="64">
        <v>4882</v>
      </c>
      <c r="D19" s="62"/>
    </row>
    <row r="20" spans="1:4" ht="18.75">
      <c r="A20" s="66" t="s">
        <v>552</v>
      </c>
      <c r="B20" s="64">
        <v>183</v>
      </c>
      <c r="C20" s="64">
        <v>0</v>
      </c>
      <c r="D20" s="65"/>
    </row>
    <row r="21" spans="1:4" ht="18.75">
      <c r="A21" s="66" t="s">
        <v>553</v>
      </c>
      <c r="B21" s="64">
        <v>1843</v>
      </c>
      <c r="C21" s="64">
        <v>1811</v>
      </c>
      <c r="D21" s="65"/>
    </row>
    <row r="22" spans="1:4" ht="18.75">
      <c r="A22" s="66" t="s">
        <v>554</v>
      </c>
      <c r="B22" s="64">
        <v>0</v>
      </c>
      <c r="C22" s="64">
        <v>100</v>
      </c>
      <c r="D22" s="65"/>
    </row>
    <row r="23" spans="1:4" ht="18.75">
      <c r="A23" s="66" t="s">
        <v>555</v>
      </c>
      <c r="B23" s="64">
        <v>821</v>
      </c>
      <c r="C23" s="64">
        <v>157</v>
      </c>
      <c r="D23" s="65"/>
    </row>
    <row r="24" spans="1:4" ht="18.75">
      <c r="A24" s="66" t="s">
        <v>556</v>
      </c>
      <c r="B24" s="64">
        <v>996</v>
      </c>
      <c r="C24" s="64">
        <v>466</v>
      </c>
      <c r="D24" s="65"/>
    </row>
    <row r="25" spans="1:6" ht="18.75">
      <c r="A25" s="66" t="s">
        <v>557</v>
      </c>
      <c r="B25" s="64">
        <v>158</v>
      </c>
      <c r="C25" s="64">
        <v>256</v>
      </c>
      <c r="D25" s="65"/>
      <c r="F25" s="67"/>
    </row>
    <row r="26" spans="1:4" ht="18.75">
      <c r="A26" s="63" t="s">
        <v>558</v>
      </c>
      <c r="B26" s="61">
        <v>30</v>
      </c>
      <c r="C26" s="61">
        <f>C28</f>
        <v>36</v>
      </c>
      <c r="D26" s="62">
        <f>C26/B26*100</f>
        <v>120</v>
      </c>
    </row>
    <row r="27" spans="1:4" ht="18.75" hidden="1">
      <c r="A27" s="66" t="s">
        <v>559</v>
      </c>
      <c r="B27" s="61">
        <v>0</v>
      </c>
      <c r="C27" s="61">
        <v>0</v>
      </c>
      <c r="D27" s="62"/>
    </row>
    <row r="28" spans="1:4" ht="18.75">
      <c r="A28" s="66" t="s">
        <v>560</v>
      </c>
      <c r="B28" s="64">
        <v>30</v>
      </c>
      <c r="C28" s="64">
        <v>36</v>
      </c>
      <c r="D28" s="62"/>
    </row>
    <row r="29" spans="1:4" ht="18.75" hidden="1">
      <c r="A29" s="66" t="s">
        <v>561</v>
      </c>
      <c r="B29" s="64">
        <v>0</v>
      </c>
      <c r="C29" s="64">
        <v>0</v>
      </c>
      <c r="D29" s="65"/>
    </row>
    <row r="30" spans="1:4" ht="18.75" hidden="1">
      <c r="A30" s="66" t="s">
        <v>562</v>
      </c>
      <c r="B30" s="64">
        <v>0</v>
      </c>
      <c r="C30" s="64">
        <v>0</v>
      </c>
      <c r="D30" s="65"/>
    </row>
    <row r="31" spans="1:4" ht="18.75" hidden="1">
      <c r="A31" s="66" t="s">
        <v>563</v>
      </c>
      <c r="B31" s="64">
        <v>0</v>
      </c>
      <c r="C31" s="64">
        <v>0</v>
      </c>
      <c r="D31" s="65"/>
    </row>
    <row r="32" spans="1:4" ht="18.75" hidden="1">
      <c r="A32" s="68" t="s">
        <v>564</v>
      </c>
      <c r="B32" s="64">
        <v>0</v>
      </c>
      <c r="C32" s="64">
        <v>0</v>
      </c>
      <c r="D32" s="65"/>
    </row>
    <row r="33" spans="1:4" ht="18.75" hidden="1">
      <c r="A33" s="63" t="s">
        <v>565</v>
      </c>
      <c r="B33" s="64">
        <v>0</v>
      </c>
      <c r="C33" s="64">
        <v>0</v>
      </c>
      <c r="D33" s="65"/>
    </row>
    <row r="34" spans="1:4" ht="18.75" hidden="1">
      <c r="A34" s="66" t="s">
        <v>566</v>
      </c>
      <c r="B34" s="64">
        <v>0</v>
      </c>
      <c r="C34" s="64">
        <v>0</v>
      </c>
      <c r="D34" s="65"/>
    </row>
    <row r="35" spans="1:4" ht="18.75" hidden="1">
      <c r="A35" s="66" t="s">
        <v>567</v>
      </c>
      <c r="B35" s="64">
        <v>0</v>
      </c>
      <c r="C35" s="64">
        <v>0</v>
      </c>
      <c r="D35" s="65"/>
    </row>
    <row r="36" spans="1:4" ht="18.75" hidden="1">
      <c r="A36" s="66" t="s">
        <v>568</v>
      </c>
      <c r="B36" s="64">
        <v>0</v>
      </c>
      <c r="C36" s="64">
        <v>0</v>
      </c>
      <c r="D36" s="65"/>
    </row>
    <row r="37" spans="1:4" ht="18.75" hidden="1">
      <c r="A37" s="66" t="s">
        <v>569</v>
      </c>
      <c r="B37" s="64">
        <v>0</v>
      </c>
      <c r="C37" s="64">
        <v>0</v>
      </c>
      <c r="D37" s="65"/>
    </row>
    <row r="38" spans="1:4" ht="18.75" hidden="1">
      <c r="A38" s="66" t="s">
        <v>570</v>
      </c>
      <c r="B38" s="64">
        <v>0</v>
      </c>
      <c r="C38" s="64">
        <v>0</v>
      </c>
      <c r="D38" s="65"/>
    </row>
    <row r="39" spans="1:4" ht="18.75" hidden="1">
      <c r="A39" s="66" t="s">
        <v>571</v>
      </c>
      <c r="B39" s="64">
        <v>0</v>
      </c>
      <c r="C39" s="64">
        <v>0</v>
      </c>
      <c r="D39" s="65"/>
    </row>
    <row r="40" spans="1:4" ht="18.75" hidden="1">
      <c r="A40" s="66" t="s">
        <v>572</v>
      </c>
      <c r="B40" s="64">
        <v>0</v>
      </c>
      <c r="C40" s="64">
        <v>0</v>
      </c>
      <c r="D40" s="65"/>
    </row>
    <row r="41" spans="1:4" ht="18.75" hidden="1">
      <c r="A41" s="66" t="s">
        <v>573</v>
      </c>
      <c r="B41" s="64">
        <v>0</v>
      </c>
      <c r="C41" s="64">
        <v>0</v>
      </c>
      <c r="D41" s="65"/>
    </row>
    <row r="42" spans="1:4" ht="18.75">
      <c r="A42" s="63" t="s">
        <v>574</v>
      </c>
      <c r="B42" s="64">
        <v>0</v>
      </c>
      <c r="C42" s="64">
        <f>C46</f>
        <v>82</v>
      </c>
      <c r="D42" s="65"/>
    </row>
    <row r="43" spans="1:4" ht="18.75" hidden="1">
      <c r="A43" s="66" t="s">
        <v>451</v>
      </c>
      <c r="B43" s="64">
        <v>0</v>
      </c>
      <c r="C43" s="64">
        <v>0</v>
      </c>
      <c r="D43" s="65"/>
    </row>
    <row r="44" spans="1:4" ht="18.75" hidden="1">
      <c r="A44" s="66" t="s">
        <v>575</v>
      </c>
      <c r="B44" s="64">
        <v>0</v>
      </c>
      <c r="C44" s="64">
        <v>0</v>
      </c>
      <c r="D44" s="65"/>
    </row>
    <row r="45" spans="1:4" ht="18.75" hidden="1">
      <c r="A45" s="66" t="s">
        <v>576</v>
      </c>
      <c r="B45" s="64">
        <v>0</v>
      </c>
      <c r="C45" s="64">
        <v>0</v>
      </c>
      <c r="D45" s="65"/>
    </row>
    <row r="46" spans="1:4" ht="18.75">
      <c r="A46" s="66" t="s">
        <v>577</v>
      </c>
      <c r="B46" s="64">
        <v>0</v>
      </c>
      <c r="C46" s="64">
        <v>82</v>
      </c>
      <c r="D46" s="65"/>
    </row>
    <row r="47" spans="1:4" ht="18.75" hidden="1">
      <c r="A47" s="66" t="s">
        <v>578</v>
      </c>
      <c r="B47" s="64">
        <v>0</v>
      </c>
      <c r="C47" s="64">
        <v>0</v>
      </c>
      <c r="D47" s="65"/>
    </row>
    <row r="48" spans="1:4" ht="18.75" hidden="1">
      <c r="A48" s="66" t="s">
        <v>579</v>
      </c>
      <c r="B48" s="64">
        <v>0</v>
      </c>
      <c r="C48" s="64">
        <v>0</v>
      </c>
      <c r="D48" s="65"/>
    </row>
    <row r="49" spans="1:4" ht="18.75">
      <c r="A49" s="63" t="s">
        <v>580</v>
      </c>
      <c r="B49" s="64">
        <v>0</v>
      </c>
      <c r="C49" s="64">
        <f>C50</f>
        <v>6</v>
      </c>
      <c r="D49" s="65"/>
    </row>
    <row r="50" spans="1:4" ht="18.75">
      <c r="A50" s="66" t="s">
        <v>581</v>
      </c>
      <c r="B50" s="64">
        <v>0</v>
      </c>
      <c r="C50" s="64">
        <v>6</v>
      </c>
      <c r="D50" s="65"/>
    </row>
    <row r="51" spans="1:4" ht="18.75" hidden="1">
      <c r="A51" s="63" t="s">
        <v>582</v>
      </c>
      <c r="B51" s="64">
        <v>0</v>
      </c>
      <c r="C51" s="64">
        <v>0</v>
      </c>
      <c r="D51" s="65"/>
    </row>
    <row r="52" spans="1:4" ht="18.75" hidden="1">
      <c r="A52" s="66" t="s">
        <v>583</v>
      </c>
      <c r="B52" s="64">
        <v>0</v>
      </c>
      <c r="C52" s="64">
        <v>0</v>
      </c>
      <c r="D52" s="65"/>
    </row>
    <row r="53" spans="1:4" ht="18.75" hidden="1">
      <c r="A53" s="66" t="s">
        <v>584</v>
      </c>
      <c r="B53" s="64">
        <v>0</v>
      </c>
      <c r="C53" s="64">
        <v>0</v>
      </c>
      <c r="D53" s="65"/>
    </row>
    <row r="54" spans="1:4" ht="18.75" hidden="1">
      <c r="A54" s="66" t="s">
        <v>585</v>
      </c>
      <c r="B54" s="64">
        <v>0</v>
      </c>
      <c r="C54" s="64">
        <v>0</v>
      </c>
      <c r="D54" s="65"/>
    </row>
    <row r="55" spans="1:4" ht="18.75">
      <c r="A55" s="63" t="s">
        <v>586</v>
      </c>
      <c r="B55" s="61">
        <v>2467</v>
      </c>
      <c r="C55" s="61">
        <f>C57+C59</f>
        <v>3008</v>
      </c>
      <c r="D55" s="62">
        <f>C55/B55*100</f>
        <v>121.92946899067694</v>
      </c>
    </row>
    <row r="56" spans="1:4" ht="18.75" hidden="1">
      <c r="A56" s="66" t="s">
        <v>587</v>
      </c>
      <c r="B56" s="64">
        <v>0</v>
      </c>
      <c r="C56" s="64">
        <v>0</v>
      </c>
      <c r="D56" s="65"/>
    </row>
    <row r="57" spans="1:4" ht="18.75">
      <c r="A57" s="69" t="s">
        <v>588</v>
      </c>
      <c r="B57" s="64">
        <v>504</v>
      </c>
      <c r="C57" s="64">
        <v>422</v>
      </c>
      <c r="D57" s="65"/>
    </row>
    <row r="58" spans="1:4" ht="18.75" hidden="1">
      <c r="A58" s="69" t="s">
        <v>589</v>
      </c>
      <c r="B58" s="64">
        <v>0</v>
      </c>
      <c r="C58" s="64">
        <v>0</v>
      </c>
      <c r="D58" s="65"/>
    </row>
    <row r="59" spans="1:4" ht="18.75">
      <c r="A59" s="66" t="s">
        <v>590</v>
      </c>
      <c r="B59" s="64">
        <v>1963</v>
      </c>
      <c r="C59" s="64">
        <v>2586</v>
      </c>
      <c r="D59" s="65"/>
    </row>
    <row r="60" spans="1:4" ht="18.75" hidden="1">
      <c r="A60" s="70" t="s">
        <v>591</v>
      </c>
      <c r="B60" s="71">
        <v>0</v>
      </c>
      <c r="C60" s="71">
        <v>0</v>
      </c>
      <c r="D60" s="72"/>
    </row>
    <row r="61" spans="1:4" ht="18.75" hidden="1">
      <c r="A61" s="70" t="s">
        <v>592</v>
      </c>
      <c r="B61" s="71">
        <v>0</v>
      </c>
      <c r="C61" s="71">
        <v>0</v>
      </c>
      <c r="D61" s="72"/>
    </row>
    <row r="62" spans="1:4" ht="18.75">
      <c r="A62" s="70" t="s">
        <v>593</v>
      </c>
      <c r="B62" s="71"/>
      <c r="C62" s="71">
        <v>2</v>
      </c>
      <c r="D62" s="72"/>
    </row>
    <row r="63" spans="1:4" ht="18.75">
      <c r="A63" s="70" t="s">
        <v>594</v>
      </c>
      <c r="B63" s="71"/>
      <c r="C63" s="71">
        <v>368</v>
      </c>
      <c r="D63" s="72"/>
    </row>
    <row r="64" spans="1:4" ht="18.75">
      <c r="A64" s="70" t="s">
        <v>595</v>
      </c>
      <c r="B64" s="71">
        <v>1301</v>
      </c>
      <c r="C64" s="71">
        <v>134</v>
      </c>
      <c r="D64" s="72">
        <v>10.3</v>
      </c>
    </row>
    <row r="65" spans="1:4" ht="18.75">
      <c r="A65" s="70" t="s">
        <v>596</v>
      </c>
      <c r="B65" s="71">
        <v>11669</v>
      </c>
      <c r="C65" s="71">
        <v>6580</v>
      </c>
      <c r="D65" s="72">
        <v>11.3</v>
      </c>
    </row>
    <row r="66" spans="1:4" ht="18.75">
      <c r="A66" s="73"/>
      <c r="D66" s="74"/>
    </row>
    <row r="67" spans="1:4" ht="18.75">
      <c r="A67" s="73"/>
      <c r="D67" s="74"/>
    </row>
    <row r="68" spans="1:4" ht="18.75">
      <c r="A68" s="73"/>
      <c r="D68" s="74"/>
    </row>
    <row r="69" spans="1:4" ht="18.75">
      <c r="A69" s="73"/>
      <c r="D69" s="74"/>
    </row>
    <row r="70" spans="1:4" ht="18.75">
      <c r="A70" s="73"/>
      <c r="D70" s="74"/>
    </row>
    <row r="71" spans="1:4" ht="18.75">
      <c r="A71" s="73"/>
      <c r="D71" s="74"/>
    </row>
    <row r="72" spans="1:4" ht="18.75">
      <c r="A72" s="73"/>
      <c r="D72" s="74"/>
    </row>
    <row r="73" spans="1:4" ht="18.75">
      <c r="A73" s="73"/>
      <c r="D73" s="74"/>
    </row>
    <row r="74" spans="1:4" ht="18.75">
      <c r="A74" s="73"/>
      <c r="D74" s="74"/>
    </row>
    <row r="75" spans="1:4" ht="18.75">
      <c r="A75" s="73"/>
      <c r="D75" s="74"/>
    </row>
    <row r="76" spans="1:4" ht="18.75">
      <c r="A76" s="73"/>
      <c r="D76" s="74"/>
    </row>
    <row r="77" spans="1:4" ht="18.75">
      <c r="A77" s="73"/>
      <c r="D77" s="74"/>
    </row>
    <row r="78" spans="1:4" ht="18.75">
      <c r="A78" s="73"/>
      <c r="D78" s="74"/>
    </row>
    <row r="79" spans="1:4" ht="18.75">
      <c r="A79" s="73"/>
      <c r="D79" s="74"/>
    </row>
    <row r="80" spans="1:4" ht="18.75">
      <c r="A80" s="73"/>
      <c r="D80" s="74"/>
    </row>
    <row r="81" spans="1:4" ht="18.75">
      <c r="A81" s="73"/>
      <c r="D81" s="74"/>
    </row>
    <row r="82" spans="1:4" ht="18.75">
      <c r="A82" s="73"/>
      <c r="D82" s="74"/>
    </row>
    <row r="83" spans="1:4" ht="18.75">
      <c r="A83" s="73"/>
      <c r="D83" s="74"/>
    </row>
    <row r="84" spans="1:4" ht="18.75">
      <c r="A84" s="73"/>
      <c r="D84" s="74"/>
    </row>
    <row r="85" spans="1:4" ht="18.75">
      <c r="A85" s="73"/>
      <c r="D85" s="74"/>
    </row>
    <row r="86" spans="1:4" ht="18.75">
      <c r="A86" s="73"/>
      <c r="D86" s="74"/>
    </row>
    <row r="87" spans="1:4" ht="18.75">
      <c r="A87" s="73"/>
      <c r="D87" s="74"/>
    </row>
    <row r="88" spans="1:4" ht="18.75">
      <c r="A88" s="73"/>
      <c r="D88" s="74"/>
    </row>
    <row r="89" spans="1:4" ht="18.75">
      <c r="A89" s="73"/>
      <c r="D89" s="74"/>
    </row>
    <row r="90" spans="1:4" ht="18.75">
      <c r="A90" s="73"/>
      <c r="D90" s="74"/>
    </row>
    <row r="91" spans="1:4" ht="18.75">
      <c r="A91" s="73"/>
      <c r="D91" s="74"/>
    </row>
    <row r="92" spans="1:4" ht="18.75">
      <c r="A92" s="73"/>
      <c r="D92" s="74"/>
    </row>
    <row r="93" spans="1:4" ht="18.75">
      <c r="A93" s="73"/>
      <c r="D93" s="74"/>
    </row>
  </sheetData>
  <sheetProtection/>
  <mergeCells count="1">
    <mergeCell ref="A2:D2"/>
  </mergeCells>
  <printOptions/>
  <pageMargins left="0.79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tabSelected="1" workbookViewId="0" topLeftCell="A1">
      <pane xSplit="1" ySplit="4" topLeftCell="B5" activePane="bottomRight" state="frozen"/>
      <selection pane="bottomRight" activeCell="C15" sqref="B15:C15"/>
    </sheetView>
  </sheetViews>
  <sheetFormatPr defaultColWidth="9.00390625" defaultRowHeight="14.25" customHeight="1"/>
  <cols>
    <col min="1" max="1" width="37.375" style="0" customWidth="1"/>
    <col min="2" max="2" width="11.75390625" style="0" customWidth="1"/>
    <col min="3" max="3" width="13.125" style="0" customWidth="1"/>
    <col min="4" max="4" width="15.75390625" style="0" customWidth="1"/>
    <col min="5" max="5" width="13.25390625" style="0" customWidth="1"/>
    <col min="6" max="6" width="9.25390625" style="0" customWidth="1"/>
    <col min="7" max="7" width="9.125" style="0" customWidth="1"/>
    <col min="8" max="9" width="6.25390625" style="0" customWidth="1"/>
    <col min="10" max="10" width="7.50390625" style="0" customWidth="1"/>
  </cols>
  <sheetData>
    <row r="1" spans="1:10" s="1" customFormat="1" ht="14.25">
      <c r="A1" s="26" t="s">
        <v>597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2" customFormat="1" ht="28.5">
      <c r="A2" s="28" t="s">
        <v>598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3" customFormat="1" ht="14.25">
      <c r="A3" s="29"/>
      <c r="B3" s="29"/>
      <c r="C3" s="30"/>
      <c r="D3" s="31"/>
      <c r="E3" s="29"/>
      <c r="F3" s="29"/>
      <c r="G3" s="29"/>
      <c r="H3" s="29"/>
      <c r="I3" s="29" t="s">
        <v>2</v>
      </c>
      <c r="J3" s="29"/>
    </row>
    <row r="4" spans="1:10" s="24" customFormat="1" ht="75">
      <c r="A4" s="32" t="s">
        <v>599</v>
      </c>
      <c r="B4" s="33" t="s">
        <v>600</v>
      </c>
      <c r="C4" s="34" t="s">
        <v>601</v>
      </c>
      <c r="D4" s="34" t="s">
        <v>602</v>
      </c>
      <c r="E4" s="35" t="s">
        <v>603</v>
      </c>
      <c r="F4" s="36" t="s">
        <v>604</v>
      </c>
      <c r="G4" s="36" t="s">
        <v>605</v>
      </c>
      <c r="H4" s="36" t="s">
        <v>606</v>
      </c>
      <c r="I4" s="44" t="s">
        <v>607</v>
      </c>
      <c r="J4" s="45" t="s">
        <v>608</v>
      </c>
    </row>
    <row r="5" spans="1:10" s="25" customFormat="1" ht="27" customHeight="1">
      <c r="A5" s="37" t="s">
        <v>609</v>
      </c>
      <c r="B5" s="38">
        <f>C5+D5+E5+G5+J5</f>
        <v>13224</v>
      </c>
      <c r="C5" s="38">
        <f>SUM(C6:C10)</f>
        <v>8980</v>
      </c>
      <c r="D5" s="38">
        <f aca="true" t="shared" si="0" ref="D5:J5">SUM(D6:D10)</f>
        <v>0</v>
      </c>
      <c r="E5" s="38">
        <f t="shared" si="0"/>
        <v>4172</v>
      </c>
      <c r="F5" s="38">
        <f t="shared" si="0"/>
        <v>0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72</v>
      </c>
    </row>
    <row r="6" spans="1:10" s="4" customFormat="1" ht="27" customHeight="1">
      <c r="A6" s="39" t="s">
        <v>610</v>
      </c>
      <c r="B6" s="40">
        <f aca="true" t="shared" si="1" ref="B6:B16">C6+D6+E6+G6+J6</f>
        <v>8652</v>
      </c>
      <c r="C6" s="40">
        <v>7829</v>
      </c>
      <c r="D6" s="40"/>
      <c r="E6" s="40">
        <v>751</v>
      </c>
      <c r="F6" s="40">
        <v>0</v>
      </c>
      <c r="G6" s="40"/>
      <c r="H6" s="40">
        <v>0</v>
      </c>
      <c r="I6" s="40">
        <v>0</v>
      </c>
      <c r="J6" s="40">
        <v>72</v>
      </c>
    </row>
    <row r="7" spans="1:10" s="4" customFormat="1" ht="27" customHeight="1">
      <c r="A7" s="39" t="s">
        <v>611</v>
      </c>
      <c r="B7" s="40">
        <f t="shared" si="1"/>
        <v>272</v>
      </c>
      <c r="C7" s="40">
        <v>60</v>
      </c>
      <c r="D7" s="40"/>
      <c r="E7" s="40">
        <v>212</v>
      </c>
      <c r="F7" s="40">
        <v>0</v>
      </c>
      <c r="G7" s="40"/>
      <c r="H7" s="40">
        <v>0</v>
      </c>
      <c r="I7" s="40">
        <v>0</v>
      </c>
      <c r="J7" s="40">
        <v>0</v>
      </c>
    </row>
    <row r="8" spans="1:10" s="4" customFormat="1" ht="27" customHeight="1">
      <c r="A8" s="41" t="s">
        <v>612</v>
      </c>
      <c r="B8" s="40">
        <f t="shared" si="1"/>
        <v>3591</v>
      </c>
      <c r="C8" s="40">
        <v>389</v>
      </c>
      <c r="D8" s="40"/>
      <c r="E8" s="40">
        <v>3202</v>
      </c>
      <c r="F8" s="40">
        <v>0</v>
      </c>
      <c r="G8" s="40"/>
      <c r="H8" s="40">
        <v>0</v>
      </c>
      <c r="I8" s="40">
        <v>0</v>
      </c>
      <c r="J8" s="40">
        <v>0</v>
      </c>
    </row>
    <row r="9" spans="1:10" s="4" customFormat="1" ht="27" customHeight="1">
      <c r="A9" s="41" t="s">
        <v>613</v>
      </c>
      <c r="B9" s="40">
        <f t="shared" si="1"/>
        <v>416</v>
      </c>
      <c r="C9" s="40">
        <v>416</v>
      </c>
      <c r="D9" s="40"/>
      <c r="E9" s="40">
        <v>0</v>
      </c>
      <c r="F9" s="40">
        <v>0</v>
      </c>
      <c r="G9" s="40"/>
      <c r="H9" s="40">
        <v>0</v>
      </c>
      <c r="I9" s="40">
        <v>0</v>
      </c>
      <c r="J9" s="40">
        <v>0</v>
      </c>
    </row>
    <row r="10" spans="1:10" s="4" customFormat="1" ht="27" customHeight="1">
      <c r="A10" s="41" t="s">
        <v>614</v>
      </c>
      <c r="B10" s="40">
        <f t="shared" si="1"/>
        <v>293</v>
      </c>
      <c r="C10" s="40">
        <v>286</v>
      </c>
      <c r="D10" s="40"/>
      <c r="E10" s="40">
        <v>7</v>
      </c>
      <c r="F10" s="40">
        <v>0</v>
      </c>
      <c r="G10" s="40"/>
      <c r="H10" s="40">
        <v>0</v>
      </c>
      <c r="I10" s="40">
        <v>0</v>
      </c>
      <c r="J10" s="40">
        <v>0</v>
      </c>
    </row>
    <row r="11" spans="1:10" s="25" customFormat="1" ht="27" customHeight="1">
      <c r="A11" s="37" t="s">
        <v>615</v>
      </c>
      <c r="B11" s="38">
        <f t="shared" si="1"/>
        <v>20520</v>
      </c>
      <c r="C11" s="38">
        <f>C12+C14</f>
        <v>17291</v>
      </c>
      <c r="D11" s="38">
        <f aca="true" t="shared" si="2" ref="D11:J11">D12+D14</f>
        <v>0</v>
      </c>
      <c r="E11" s="38">
        <f t="shared" si="2"/>
        <v>3160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69</v>
      </c>
    </row>
    <row r="12" spans="1:10" s="4" customFormat="1" ht="27" customHeight="1">
      <c r="A12" s="42" t="s">
        <v>616</v>
      </c>
      <c r="B12" s="40">
        <f t="shared" si="1"/>
        <v>20508</v>
      </c>
      <c r="C12" s="40">
        <v>17280</v>
      </c>
      <c r="D12" s="40"/>
      <c r="E12" s="40">
        <v>3159</v>
      </c>
      <c r="F12" s="40">
        <v>0</v>
      </c>
      <c r="G12" s="40"/>
      <c r="H12" s="40">
        <v>0</v>
      </c>
      <c r="I12" s="40">
        <v>0</v>
      </c>
      <c r="J12" s="40">
        <v>69</v>
      </c>
    </row>
    <row r="13" spans="1:10" s="4" customFormat="1" ht="27" customHeight="1">
      <c r="A13" s="39" t="s">
        <v>617</v>
      </c>
      <c r="B13" s="40">
        <f t="shared" si="1"/>
        <v>0</v>
      </c>
      <c r="C13" s="40">
        <v>0</v>
      </c>
      <c r="D13" s="40"/>
      <c r="E13" s="40">
        <v>0</v>
      </c>
      <c r="F13" s="40">
        <v>0</v>
      </c>
      <c r="G13" s="40"/>
      <c r="H13" s="40">
        <v>0</v>
      </c>
      <c r="I13" s="40">
        <v>0</v>
      </c>
      <c r="J13" s="40">
        <v>0</v>
      </c>
    </row>
    <row r="14" spans="1:10" s="4" customFormat="1" ht="27" customHeight="1">
      <c r="A14" s="41" t="s">
        <v>618</v>
      </c>
      <c r="B14" s="40">
        <f t="shared" si="1"/>
        <v>12</v>
      </c>
      <c r="C14" s="40">
        <v>11</v>
      </c>
      <c r="D14" s="40"/>
      <c r="E14" s="40">
        <v>1</v>
      </c>
      <c r="F14" s="40">
        <v>0</v>
      </c>
      <c r="G14" s="40"/>
      <c r="H14" s="40">
        <v>0</v>
      </c>
      <c r="I14" s="40">
        <v>0</v>
      </c>
      <c r="J14" s="40">
        <v>0</v>
      </c>
    </row>
    <row r="15" spans="1:10" s="25" customFormat="1" ht="27" customHeight="1">
      <c r="A15" s="37" t="s">
        <v>619</v>
      </c>
      <c r="B15" s="43">
        <f t="shared" si="1"/>
        <v>-7296</v>
      </c>
      <c r="C15" s="43">
        <f aca="true" t="shared" si="3" ref="C15:J15">C5-C11</f>
        <v>-8311</v>
      </c>
      <c r="D15" s="38">
        <f t="shared" si="3"/>
        <v>0</v>
      </c>
      <c r="E15" s="38">
        <f t="shared" si="3"/>
        <v>1012</v>
      </c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38">
        <f t="shared" si="3"/>
        <v>3</v>
      </c>
    </row>
    <row r="16" spans="1:10" s="25" customFormat="1" ht="27" customHeight="1">
      <c r="A16" s="37" t="s">
        <v>620</v>
      </c>
      <c r="B16" s="38">
        <f t="shared" si="1"/>
        <v>13042</v>
      </c>
      <c r="C16" s="38">
        <v>5778</v>
      </c>
      <c r="D16" s="38"/>
      <c r="E16" s="38">
        <v>6856</v>
      </c>
      <c r="F16" s="38">
        <v>0</v>
      </c>
      <c r="G16" s="38"/>
      <c r="H16" s="38">
        <v>0</v>
      </c>
      <c r="I16" s="38">
        <v>0</v>
      </c>
      <c r="J16" s="38">
        <v>408</v>
      </c>
    </row>
  </sheetData>
  <sheetProtection/>
  <mergeCells count="2">
    <mergeCell ref="A2:J2"/>
    <mergeCell ref="I3:J3"/>
  </mergeCells>
  <printOptions/>
  <pageMargins left="0.51" right="0.2" top="0.59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Normal="85" zoomScaleSheetLayoutView="100" workbookViewId="0" topLeftCell="A1">
      <selection activeCell="T8" sqref="T8"/>
    </sheetView>
  </sheetViews>
  <sheetFormatPr defaultColWidth="9.00390625" defaultRowHeight="14.25"/>
  <cols>
    <col min="1" max="1" width="27.875" style="0" customWidth="1"/>
    <col min="2" max="2" width="3.875" style="7" customWidth="1"/>
    <col min="3" max="4" width="3.875" style="0" customWidth="1"/>
    <col min="5" max="6" width="7.625" style="0" customWidth="1"/>
    <col min="7" max="7" width="3.875" style="0" customWidth="1"/>
    <col min="8" max="8" width="5.875" style="0" customWidth="1"/>
    <col min="9" max="9" width="29.25390625" style="0" customWidth="1"/>
    <col min="10" max="10" width="3.875" style="7" customWidth="1"/>
    <col min="11" max="12" width="3.875" style="0" customWidth="1"/>
    <col min="13" max="13" width="7.625" style="0" customWidth="1"/>
    <col min="14" max="15" width="3.875" style="0" customWidth="1"/>
    <col min="16" max="16" width="7.125" style="0" customWidth="1"/>
  </cols>
  <sheetData>
    <row r="1" spans="1:10" s="1" customFormat="1" ht="16.5" customHeight="1">
      <c r="A1" s="8" t="s">
        <v>621</v>
      </c>
      <c r="B1" s="9"/>
      <c r="J1" s="9"/>
    </row>
    <row r="2" spans="1:16" s="2" customFormat="1" ht="24.75" customHeight="1">
      <c r="A2" s="10" t="s">
        <v>622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3" customFormat="1" ht="14.25">
      <c r="B3" s="11"/>
      <c r="J3" s="11"/>
      <c r="P3" s="19" t="s">
        <v>2</v>
      </c>
    </row>
    <row r="4" spans="1:16" s="4" customFormat="1" ht="18.75">
      <c r="A4" s="12" t="s">
        <v>623</v>
      </c>
      <c r="B4" s="12"/>
      <c r="C4" s="12"/>
      <c r="D4" s="12"/>
      <c r="E4" s="12"/>
      <c r="F4" s="12"/>
      <c r="G4" s="12"/>
      <c r="H4" s="12"/>
      <c r="I4" s="12" t="s">
        <v>624</v>
      </c>
      <c r="J4" s="12"/>
      <c r="K4" s="12"/>
      <c r="L4" s="12"/>
      <c r="M4" s="12"/>
      <c r="N4" s="12"/>
      <c r="O4" s="12"/>
      <c r="P4" s="12"/>
    </row>
    <row r="5" spans="1:16" s="5" customFormat="1" ht="18.75">
      <c r="A5" s="13" t="s">
        <v>599</v>
      </c>
      <c r="B5" s="13" t="s">
        <v>625</v>
      </c>
      <c r="C5" s="13" t="s">
        <v>536</v>
      </c>
      <c r="D5" s="13"/>
      <c r="E5" s="13"/>
      <c r="F5" s="13" t="s">
        <v>64</v>
      </c>
      <c r="G5" s="13"/>
      <c r="H5" s="13"/>
      <c r="I5" s="13" t="s">
        <v>599</v>
      </c>
      <c r="J5" s="13" t="s">
        <v>625</v>
      </c>
      <c r="K5" s="13" t="s">
        <v>536</v>
      </c>
      <c r="L5" s="13"/>
      <c r="M5" s="13"/>
      <c r="N5" s="13" t="s">
        <v>64</v>
      </c>
      <c r="O5" s="13"/>
      <c r="P5" s="13"/>
    </row>
    <row r="6" spans="1:16" s="5" customFormat="1" ht="56.25">
      <c r="A6" s="13"/>
      <c r="B6" s="13"/>
      <c r="C6" s="13" t="s">
        <v>600</v>
      </c>
      <c r="D6" s="13" t="s">
        <v>626</v>
      </c>
      <c r="E6" s="13" t="s">
        <v>627</v>
      </c>
      <c r="F6" s="13" t="s">
        <v>600</v>
      </c>
      <c r="G6" s="13" t="s">
        <v>626</v>
      </c>
      <c r="H6" s="13" t="s">
        <v>627</v>
      </c>
      <c r="I6" s="13"/>
      <c r="J6" s="13"/>
      <c r="K6" s="13" t="s">
        <v>600</v>
      </c>
      <c r="L6" s="13" t="s">
        <v>626</v>
      </c>
      <c r="M6" s="13" t="s">
        <v>627</v>
      </c>
      <c r="N6" s="13" t="s">
        <v>600</v>
      </c>
      <c r="O6" s="13" t="s">
        <v>626</v>
      </c>
      <c r="P6" s="13" t="s">
        <v>627</v>
      </c>
    </row>
    <row r="7" spans="1:16" s="6" customFormat="1" ht="18.75">
      <c r="A7" s="14" t="s">
        <v>628</v>
      </c>
      <c r="B7" s="14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 t="s">
        <v>628</v>
      </c>
      <c r="J7" s="14"/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6" s="6" customFormat="1" ht="37.5">
      <c r="A8" s="15" t="s">
        <v>629</v>
      </c>
      <c r="B8" s="14">
        <v>1</v>
      </c>
      <c r="C8" s="15"/>
      <c r="D8" s="15"/>
      <c r="E8" s="15"/>
      <c r="F8" s="15"/>
      <c r="G8" s="15"/>
      <c r="H8" s="15"/>
      <c r="I8" s="15" t="s">
        <v>630</v>
      </c>
      <c r="J8" s="14">
        <v>12</v>
      </c>
      <c r="K8" s="15"/>
      <c r="L8" s="15"/>
      <c r="M8" s="15"/>
      <c r="N8" s="15"/>
      <c r="O8" s="15"/>
      <c r="P8" s="15"/>
    </row>
    <row r="9" spans="1:16" s="6" customFormat="1" ht="18.75">
      <c r="A9" s="15" t="s">
        <v>631</v>
      </c>
      <c r="B9" s="14">
        <v>2</v>
      </c>
      <c r="C9" s="15"/>
      <c r="D9" s="15"/>
      <c r="E9" s="15"/>
      <c r="F9" s="15"/>
      <c r="G9" s="15"/>
      <c r="H9" s="15"/>
      <c r="I9" s="15" t="s">
        <v>632</v>
      </c>
      <c r="J9" s="14">
        <v>13</v>
      </c>
      <c r="K9" s="15"/>
      <c r="L9" s="15"/>
      <c r="M9" s="15"/>
      <c r="N9" s="15"/>
      <c r="O9" s="15"/>
      <c r="P9" s="15"/>
    </row>
    <row r="10" spans="1:16" s="6" customFormat="1" ht="18.75">
      <c r="A10" s="15" t="s">
        <v>633</v>
      </c>
      <c r="B10" s="14">
        <v>3</v>
      </c>
      <c r="C10" s="15"/>
      <c r="D10" s="15"/>
      <c r="E10" s="15"/>
      <c r="F10" s="15"/>
      <c r="G10" s="15"/>
      <c r="H10" s="15"/>
      <c r="I10" s="15" t="s">
        <v>634</v>
      </c>
      <c r="J10" s="14">
        <v>14</v>
      </c>
      <c r="K10" s="15"/>
      <c r="L10" s="15"/>
      <c r="M10" s="15"/>
      <c r="N10" s="15"/>
      <c r="O10" s="15"/>
      <c r="P10" s="15"/>
    </row>
    <row r="11" spans="1:16" s="6" customFormat="1" ht="37.5">
      <c r="A11" s="15" t="s">
        <v>635</v>
      </c>
      <c r="B11" s="14">
        <v>4</v>
      </c>
      <c r="C11" s="15"/>
      <c r="D11" s="15"/>
      <c r="E11" s="15"/>
      <c r="F11" s="15"/>
      <c r="G11" s="15"/>
      <c r="H11" s="15"/>
      <c r="I11" s="15" t="s">
        <v>636</v>
      </c>
      <c r="J11" s="14">
        <v>15</v>
      </c>
      <c r="K11" s="15"/>
      <c r="L11" s="15"/>
      <c r="M11" s="15"/>
      <c r="N11" s="15"/>
      <c r="O11" s="15"/>
      <c r="P11" s="15"/>
    </row>
    <row r="12" spans="1:16" s="6" customFormat="1" ht="37.5">
      <c r="A12" s="16" t="s">
        <v>637</v>
      </c>
      <c r="B12" s="14">
        <v>5</v>
      </c>
      <c r="C12" s="14"/>
      <c r="D12" s="14"/>
      <c r="E12" s="14"/>
      <c r="F12" s="14"/>
      <c r="G12" s="14"/>
      <c r="H12" s="15"/>
      <c r="I12" s="15" t="s">
        <v>638</v>
      </c>
      <c r="J12" s="14">
        <v>16</v>
      </c>
      <c r="K12" s="15"/>
      <c r="L12" s="15"/>
      <c r="M12" s="15"/>
      <c r="N12" s="15"/>
      <c r="O12" s="15"/>
      <c r="P12" s="15"/>
    </row>
    <row r="13" spans="1:16" s="6" customFormat="1" ht="37.5">
      <c r="A13" s="14" t="s">
        <v>639</v>
      </c>
      <c r="B13" s="14">
        <v>6</v>
      </c>
      <c r="C13" s="14"/>
      <c r="D13" s="14"/>
      <c r="E13" s="14"/>
      <c r="F13" s="14"/>
      <c r="G13" s="14"/>
      <c r="H13" s="15"/>
      <c r="I13" s="16" t="s">
        <v>640</v>
      </c>
      <c r="J13" s="14">
        <v>17</v>
      </c>
      <c r="K13" s="14"/>
      <c r="L13" s="14"/>
      <c r="M13" s="14" t="s">
        <v>641</v>
      </c>
      <c r="N13" s="14"/>
      <c r="O13" s="14"/>
      <c r="P13" s="14" t="s">
        <v>641</v>
      </c>
    </row>
    <row r="14" spans="1:16" s="6" customFormat="1" ht="37.5">
      <c r="A14" s="17"/>
      <c r="B14" s="14">
        <v>7</v>
      </c>
      <c r="C14" s="17"/>
      <c r="D14" s="17"/>
      <c r="E14" s="17"/>
      <c r="F14" s="17"/>
      <c r="G14" s="17"/>
      <c r="H14" s="17"/>
      <c r="I14" s="15" t="s">
        <v>642</v>
      </c>
      <c r="J14" s="14">
        <v>18</v>
      </c>
      <c r="K14" s="15"/>
      <c r="L14" s="15"/>
      <c r="M14" s="15"/>
      <c r="N14" s="15"/>
      <c r="O14" s="15"/>
      <c r="P14" s="15"/>
    </row>
    <row r="15" spans="1:16" s="6" customFormat="1" ht="18.75">
      <c r="A15" s="14"/>
      <c r="B15" s="14">
        <v>8</v>
      </c>
      <c r="C15" s="14"/>
      <c r="D15" s="14"/>
      <c r="E15" s="14"/>
      <c r="F15" s="14"/>
      <c r="G15" s="14"/>
      <c r="H15" s="15"/>
      <c r="I15" s="15"/>
      <c r="J15" s="14">
        <v>19</v>
      </c>
      <c r="K15" s="15"/>
      <c r="L15" s="15"/>
      <c r="M15" s="15"/>
      <c r="N15" s="15"/>
      <c r="O15" s="15"/>
      <c r="P15" s="15"/>
    </row>
    <row r="16" spans="1:16" s="6" customFormat="1" ht="18.75">
      <c r="A16" s="14" t="s">
        <v>643</v>
      </c>
      <c r="B16" s="14">
        <v>9</v>
      </c>
      <c r="C16" s="14"/>
      <c r="D16" s="14"/>
      <c r="E16" s="14"/>
      <c r="F16" s="14"/>
      <c r="G16" s="14"/>
      <c r="H16" s="15"/>
      <c r="I16" s="14" t="s">
        <v>644</v>
      </c>
      <c r="J16" s="14">
        <v>20</v>
      </c>
      <c r="K16" s="14"/>
      <c r="L16" s="14"/>
      <c r="M16" s="14"/>
      <c r="N16" s="15"/>
      <c r="O16" s="15"/>
      <c r="P16" s="15"/>
    </row>
    <row r="17" spans="1:16" s="6" customFormat="1" ht="18.75">
      <c r="A17" s="16" t="s">
        <v>645</v>
      </c>
      <c r="B17" s="14">
        <v>10</v>
      </c>
      <c r="C17" s="15"/>
      <c r="D17" s="15"/>
      <c r="E17" s="15"/>
      <c r="F17" s="15"/>
      <c r="G17" s="15"/>
      <c r="H17" s="15"/>
      <c r="I17" s="15" t="s">
        <v>646</v>
      </c>
      <c r="J17" s="14">
        <v>21</v>
      </c>
      <c r="K17" s="15"/>
      <c r="L17" s="15"/>
      <c r="M17" s="15"/>
      <c r="N17" s="14"/>
      <c r="O17" s="14"/>
      <c r="P17" s="14"/>
    </row>
    <row r="18" spans="1:16" s="6" customFormat="1" ht="18.75">
      <c r="A18" s="14" t="s">
        <v>647</v>
      </c>
      <c r="B18" s="14">
        <v>11</v>
      </c>
      <c r="C18" s="14"/>
      <c r="D18" s="14"/>
      <c r="E18" s="14"/>
      <c r="F18" s="14"/>
      <c r="G18" s="14"/>
      <c r="H18" s="15"/>
      <c r="I18" s="14" t="s">
        <v>648</v>
      </c>
      <c r="J18" s="14">
        <v>22</v>
      </c>
      <c r="K18" s="14"/>
      <c r="L18" s="14"/>
      <c r="M18" s="14"/>
      <c r="N18" s="14"/>
      <c r="O18" s="14"/>
      <c r="P18" s="15"/>
    </row>
    <row r="19" spans="1:16" s="6" customFormat="1" ht="18.75">
      <c r="A19" s="18" t="s">
        <v>649</v>
      </c>
      <c r="B19" s="18"/>
      <c r="C19" s="18"/>
      <c r="D19" s="18"/>
      <c r="E19" s="18"/>
      <c r="F19" s="18"/>
      <c r="G19" s="18"/>
      <c r="H19" s="18"/>
      <c r="I19" s="20"/>
      <c r="J19" s="21"/>
      <c r="K19" s="20"/>
      <c r="L19" s="20"/>
      <c r="M19" s="20"/>
      <c r="N19" s="20"/>
      <c r="O19" s="20"/>
      <c r="P19" s="20"/>
    </row>
  </sheetData>
  <sheetProtection selectLockedCells="1"/>
  <mergeCells count="12">
    <mergeCell ref="A2:P2"/>
    <mergeCell ref="A4:H4"/>
    <mergeCell ref="I4:P4"/>
    <mergeCell ref="C5:E5"/>
    <mergeCell ref="F5:H5"/>
    <mergeCell ref="K5:M5"/>
    <mergeCell ref="N5:P5"/>
    <mergeCell ref="A19:H19"/>
    <mergeCell ref="A5:A6"/>
    <mergeCell ref="B5:B6"/>
    <mergeCell ref="I5:I6"/>
    <mergeCell ref="J5:J6"/>
  </mergeCells>
  <printOptions/>
  <pageMargins left="0.43" right="0.2" top="0.37" bottom="0.79" header="0.28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erbao</cp:lastModifiedBy>
  <cp:lastPrinted>2016-06-13T00:23:39Z</cp:lastPrinted>
  <dcterms:created xsi:type="dcterms:W3CDTF">2016-05-13T09:18:25Z</dcterms:created>
  <dcterms:modified xsi:type="dcterms:W3CDTF">2017-03-02T12:14:47Z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