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一般公共收入情况表" sheetId="1" r:id="rId1"/>
    <sheet name="一般公共支出合计表" sheetId="2" r:id="rId2"/>
    <sheet name="一般公共支出明细表" sheetId="3" r:id="rId3"/>
    <sheet name="基金收入情况表" sheetId="4" r:id="rId4"/>
    <sheet name="基金支出表" sheetId="5" r:id="rId5"/>
    <sheet name="社保基金收支总表" sheetId="6" r:id="rId6"/>
    <sheet name="国有资本经营" sheetId="7" r:id="rId7"/>
  </sheets>
  <definedNames>
    <definedName name="_xlnm.Print_Titles" localSheetId="0">'一般公共收入情况表'!$1:$4</definedName>
    <definedName name="_xlnm.Print_Titles" localSheetId="1">'一般公共支出合计表'!$1:$4</definedName>
    <definedName name="_xlnm.Print_Titles" localSheetId="2">'一般公共支出明细表'!$1:$4</definedName>
    <definedName name="_xlnm.Print_Titles" localSheetId="3">'基金收入情况表'!$1:$4</definedName>
    <definedName name="_xlnm.Print_Titles" localSheetId="4">'基金支出表'!$1:$4</definedName>
    <definedName name="_xlnm.Print_Titles" localSheetId="5">'社保基金收支总表'!$1:$4</definedName>
  </definedNames>
  <calcPr fullCalcOnLoad="1"/>
</workbook>
</file>

<file path=xl/sharedStrings.xml><?xml version="1.0" encoding="utf-8"?>
<sst xmlns="http://schemas.openxmlformats.org/spreadsheetml/2006/main" count="775" uniqueCount="663">
  <si>
    <t>表一</t>
  </si>
  <si>
    <t>交城县二○一七年一般公共预算收入情况表</t>
  </si>
  <si>
    <t>单位：万元</t>
  </si>
  <si>
    <t>收入项目</t>
  </si>
  <si>
    <t>2016年同期数</t>
  </si>
  <si>
    <t>2017年完成数</t>
  </si>
  <si>
    <t>为去年同期的%</t>
  </si>
  <si>
    <t>备注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</si>
  <si>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</si>
  <si>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</si>
  <si>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</si>
  <si>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</si>
  <si>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</si>
  <si>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</si>
  <si>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</si>
  <si>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</si>
  <si>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</si>
  <si>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</si>
  <si>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</si>
  <si>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</si>
  <si>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</si>
  <si>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</si>
  <si>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</si>
  <si>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</si>
  <si>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</si>
  <si>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</si>
  <si>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</si>
  <si>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</si>
  <si>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</si>
  <si>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</si>
  <si>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</si>
  <si>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一般公共预算收入合计</t>
  </si>
  <si>
    <t>三、上级补助收入</t>
  </si>
  <si>
    <t>1、返还性收入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</si>
  <si>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</si>
  <si>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</si>
  <si>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</si>
  <si>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消费税税收返还收入</t>
  </si>
  <si>
    <t xml:space="preserve">      增值税“五五分享”税收返还收入 </t>
  </si>
  <si>
    <t>2、一般性转移支付收入</t>
  </si>
  <si>
    <t xml:space="preserve">      体制补助收入</t>
  </si>
  <si>
    <t xml:space="preserve">      均衡性转移支付收入</t>
  </si>
  <si>
    <t xml:space="preserve">       革命老区及民族和边境地区转移支付收入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</si>
  <si>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</si>
  <si>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</si>
  <si>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</si>
  <si>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贫困地区转移支付补助收入</t>
  </si>
  <si>
    <t xml:space="preserve">      其他一般性转移支付收入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</si>
  <si>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</si>
  <si>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</si>
  <si>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</si>
  <si>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</si>
  <si>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</si>
  <si>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</si>
  <si>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</si>
  <si>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</si>
  <si>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</si>
  <si>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>3、专项转移支付收入</t>
  </si>
  <si>
    <t>四、债务转贷收入</t>
  </si>
  <si>
    <t>五、上年结余收入</t>
  </si>
  <si>
    <t>六、调入资金（基金转列）</t>
  </si>
  <si>
    <t>2016年由政府性基金转列为一般公共预算</t>
  </si>
  <si>
    <t>七、调入预算稳定调节基金</t>
  </si>
  <si>
    <t>一般公共预算收入总计</t>
  </si>
  <si>
    <t>表二</t>
  </si>
  <si>
    <t>交城县二○一七年一般公共预算支出汇总情况表</t>
  </si>
  <si>
    <t>预算科目</t>
  </si>
  <si>
    <t>2017年执行数</t>
  </si>
  <si>
    <t>占去年同期的%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</si>
  <si>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</si>
  <si>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</si>
  <si>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</si>
  <si>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</si>
  <si>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</si>
  <si>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</si>
  <si>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</si>
  <si>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</si>
  <si>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</si>
  <si>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</si>
  <si>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</si>
  <si>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</si>
  <si>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</si>
  <si>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</si>
  <si>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</si>
  <si>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</si>
  <si>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</si>
  <si>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</si>
  <si>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</si>
  <si>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</si>
  <si>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</si>
  <si>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二十三、债务付息支出</t>
  </si>
  <si>
    <t>二十四、债务发行费用支出</t>
  </si>
  <si>
    <t>二十五、体制上解支出</t>
  </si>
  <si>
    <t>二十六、债务还本支出</t>
  </si>
  <si>
    <t>二十七、安排预算稳定调节基金</t>
  </si>
  <si>
    <t>二十七、结转下年</t>
  </si>
  <si>
    <t>支出合计</t>
  </si>
  <si>
    <t>表三</t>
  </si>
  <si>
    <t>交城县二○一七年一般公共预算支出明细表</t>
  </si>
  <si>
    <t>项目</t>
  </si>
  <si>
    <t xml:space="preserve">2016年执行数 </t>
  </si>
  <si>
    <t xml:space="preserve">  人大事务</t>
  </si>
  <si>
    <t xml:space="preserve">    行政运行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</si>
  <si>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</si>
  <si>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</si>
  <si>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</si>
  <si>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</si>
  <si>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</si>
  <si>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</si>
  <si>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</si>
  <si>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</si>
  <si>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</si>
  <si>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</si>
  <si>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</si>
  <si>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</si>
  <si>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</si>
  <si>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社会事业发展规划</t>
  </si>
  <si>
    <t xml:space="preserve">    经济体制改革研究</t>
  </si>
  <si>
    <t xml:space="preserve">    事业运行</t>
  </si>
  <si>
    <t xml:space="preserve">    战略规划与实施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</si>
  <si>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</si>
  <si>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</si>
  <si>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</si>
  <si>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</si>
  <si>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</si>
  <si>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财政委托业务</t>
  </si>
  <si>
    <t xml:space="preserve">    预算改革业务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</si>
  <si>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</si>
  <si>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</si>
  <si>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</si>
  <si>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</si>
  <si>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</si>
  <si>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</si>
  <si>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</si>
  <si>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</si>
  <si>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</si>
  <si>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</si>
  <si>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</si>
  <si>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</si>
  <si>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</si>
  <si>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</si>
  <si>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</si>
  <si>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</si>
  <si>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标准化管理</t>
  </si>
  <si>
    <t xml:space="preserve">    其他质量技术监督与检验检疫事务支出</t>
  </si>
  <si>
    <t xml:space="preserve">  宗教事务</t>
  </si>
  <si>
    <t xml:space="preserve">    其他宗教事务支出</t>
  </si>
  <si>
    <t xml:space="preserve">  港澳台侨事务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</si>
  <si>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</si>
  <si>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</si>
  <si>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</si>
  <si>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</si>
  <si>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</si>
  <si>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</si>
  <si>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</si>
  <si>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</si>
  <si>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</si>
  <si>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</si>
  <si>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</si>
  <si>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</si>
  <si>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</si>
  <si>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 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</si>
  <si>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</si>
  <si>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</si>
  <si>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</si>
  <si>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</si>
  <si>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</si>
  <si>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二、国防支出</t>
  </si>
  <si>
    <t xml:space="preserve">  国防动员</t>
  </si>
  <si>
    <t xml:space="preserve">    兵役征集</t>
  </si>
  <si>
    <t xml:space="preserve">    人民防空</t>
  </si>
  <si>
    <t xml:space="preserve">    预备役部队</t>
  </si>
  <si>
    <t xml:space="preserve">    民兵</t>
  </si>
  <si>
    <t xml:space="preserve"> 其他国防支出</t>
  </si>
  <si>
    <t>三、公共安全支出</t>
  </si>
  <si>
    <t xml:space="preserve">  武装警察</t>
  </si>
  <si>
    <t xml:space="preserve">    内卫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</si>
  <si>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</si>
  <si>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</si>
  <si>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</si>
  <si>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</si>
  <si>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禁毒管理</t>
  </si>
  <si>
    <t xml:space="preserve">    国内安全保卫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</si>
  <si>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</si>
  <si>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</si>
  <si>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</si>
  <si>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</si>
  <si>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</si>
  <si>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</si>
  <si>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</si>
  <si>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</si>
  <si>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律师公证管理</t>
  </si>
  <si>
    <t xml:space="preserve">    法律援助</t>
  </si>
  <si>
    <t xml:space="preserve">    其他司法支出</t>
  </si>
  <si>
    <r>
      <t xml:space="preserve">  </t>
    </r>
    <r>
      <rPr>
        <b/>
        <sz val="14"/>
        <rFont val="仿宋_GB2312"/>
        <family val="3"/>
      </rPr>
      <t>其他公共安全支出</t>
    </r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</si>
  <si>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</si>
  <si>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</si>
  <si>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</si>
  <si>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</si>
  <si>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</si>
  <si>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</si>
  <si>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</si>
  <si>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</si>
  <si>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</si>
  <si>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</si>
  <si>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</si>
  <si>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</si>
  <si>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</si>
  <si>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</si>
  <si>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  其他成人教育支出</t>
  </si>
  <si>
    <r>
      <t xml:space="preserve">  </t>
    </r>
    <r>
      <rPr>
        <b/>
        <sz val="14"/>
        <rFont val="仿宋_GB2312"/>
        <family val="3"/>
      </rPr>
      <t>特殊教育</t>
    </r>
  </si>
  <si>
    <t xml:space="preserve"> 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</si>
  <si>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</si>
  <si>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</si>
  <si>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</si>
  <si>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</si>
  <si>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</si>
  <si>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</si>
  <si>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</si>
  <si>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</si>
  <si>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</si>
  <si>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</si>
  <si>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</si>
  <si>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</si>
  <si>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其他应用研究支出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</si>
  <si>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</si>
  <si>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</si>
  <si>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</si>
  <si>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</si>
  <si>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</si>
  <si>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其他科学技术普及支出</t>
  </si>
  <si>
    <t xml:space="preserve">  其他科学技术支出(款)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</si>
  <si>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</si>
  <si>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</si>
  <si>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</si>
  <si>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</si>
  <si>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</si>
  <si>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</si>
  <si>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</si>
  <si>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</si>
  <si>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</si>
  <si>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</si>
  <si>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</si>
  <si>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</si>
  <si>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</si>
  <si>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</si>
  <si>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</si>
  <si>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体育场馆</t>
  </si>
  <si>
    <t xml:space="preserve">  广播影视</t>
  </si>
  <si>
    <r>
      <t xml:space="preserve">    </t>
    </r>
    <r>
      <rPr>
        <sz val="14"/>
        <rFont val="仿宋_GB2312"/>
        <family val="3"/>
      </rPr>
      <t>行政运行</t>
    </r>
  </si>
  <si>
    <t xml:space="preserve">    其他广播影视支出</t>
  </si>
  <si>
    <t xml:space="preserve">  其他文化体育与传媒支出(款)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</si>
  <si>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</si>
  <si>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</si>
  <si>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</si>
  <si>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</si>
  <si>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</si>
  <si>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</si>
  <si>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</si>
  <si>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</si>
  <si>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</si>
  <si>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 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</si>
  <si>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</si>
  <si>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</si>
  <si>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</si>
  <si>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</si>
  <si>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</si>
  <si>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</si>
  <si>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</si>
  <si>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</si>
  <si>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事业单位离退休</t>
  </si>
  <si>
    <t xml:space="preserve">    对机关事业单位基本养老保险基金的补助</t>
  </si>
  <si>
    <t xml:space="preserve">    离退休人员管理机构</t>
  </si>
  <si>
    <t xml:space="preserve">    其他行政事业单位离退休支出</t>
  </si>
  <si>
    <t xml:space="preserve">  就业补助</t>
  </si>
  <si>
    <t xml:space="preserve">    小额担保贷款贴息</t>
  </si>
  <si>
    <t xml:space="preserve">    其他就业补助支出</t>
  </si>
  <si>
    <t xml:space="preserve">  抚恤</t>
  </si>
  <si>
    <r>
      <t xml:space="preserve">   </t>
    </r>
    <r>
      <rPr>
        <sz val="14"/>
        <rFont val="仿宋_GB2312"/>
        <family val="3"/>
      </rPr>
      <t xml:space="preserve"> 死亡抚恤</t>
    </r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</si>
  <si>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</si>
  <si>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</si>
  <si>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</si>
  <si>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</si>
  <si>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</si>
  <si>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</si>
  <si>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</si>
  <si>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</si>
  <si>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</si>
  <si>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</si>
  <si>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</si>
  <si>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</si>
  <si>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</si>
  <si>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</si>
  <si>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</si>
  <si>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</si>
  <si>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</si>
  <si>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</si>
  <si>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</si>
  <si>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</si>
  <si>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</si>
  <si>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</si>
  <si>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</si>
  <si>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</si>
  <si>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</si>
  <si>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</si>
  <si>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</si>
  <si>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</si>
  <si>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</si>
  <si>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</si>
  <si>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</si>
  <si>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</si>
  <si>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</si>
  <si>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</si>
  <si>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</si>
  <si>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</si>
  <si>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</si>
  <si>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</si>
  <si>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</si>
  <si>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</si>
  <si>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</si>
  <si>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</si>
  <si>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</si>
  <si>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</si>
  <si>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</si>
  <si>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</si>
  <si>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</si>
  <si>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</si>
  <si>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</si>
  <si>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</si>
  <si>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</si>
  <si>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</si>
  <si>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</si>
  <si>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</si>
  <si>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</si>
  <si>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</si>
  <si>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</si>
  <si>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</si>
  <si>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</si>
  <si>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</si>
  <si>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</si>
  <si>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</si>
  <si>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</si>
  <si>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</si>
  <si>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</si>
  <si>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行政事业单位医疗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</si>
  <si>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</si>
  <si>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</si>
  <si>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</si>
  <si>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</si>
  <si>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</si>
  <si>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</si>
  <si>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</si>
  <si>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</si>
  <si>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</si>
  <si>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</si>
  <si>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</si>
  <si>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</si>
  <si>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</si>
  <si>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</si>
  <si>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</si>
  <si>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</si>
  <si>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</si>
  <si>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</si>
  <si>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农村生态保护</t>
  </si>
  <si>
    <t xml:space="preserve">  天然林保护</t>
  </si>
  <si>
    <t xml:space="preserve">    森林管护</t>
  </si>
  <si>
    <t xml:space="preserve">    社会保险补助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</si>
  <si>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</si>
  <si>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</si>
  <si>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</si>
  <si>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</si>
  <si>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</si>
  <si>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</si>
  <si>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</si>
  <si>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</si>
  <si>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</si>
  <si>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其他节能环保支出(款)</t>
  </si>
  <si>
    <t xml:space="preserve">    其他节能环保支出(项)</t>
  </si>
  <si>
    <t>十、城乡社区支出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</si>
  <si>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</si>
  <si>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</si>
  <si>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</si>
  <si>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</si>
  <si>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</si>
  <si>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</si>
  <si>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</si>
  <si>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</si>
  <si>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</si>
  <si>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</si>
  <si>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</si>
  <si>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</si>
  <si>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</si>
  <si>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</si>
  <si>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</si>
  <si>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</si>
  <si>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统计监测与信息服务</t>
  </si>
  <si>
    <t xml:space="preserve">    防灾救灾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</si>
  <si>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</si>
  <si>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</si>
  <si>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</si>
  <si>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</si>
  <si>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</si>
  <si>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</si>
  <si>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</si>
  <si>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</si>
  <si>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</si>
  <si>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</si>
  <si>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</si>
  <si>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</si>
  <si>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</si>
  <si>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林业自然保护区</t>
  </si>
  <si>
    <t xml:space="preserve">    林区公共支出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</si>
  <si>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</si>
  <si>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</si>
  <si>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</si>
  <si>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</si>
  <si>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</si>
  <si>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</si>
  <si>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</si>
  <si>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</si>
  <si>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</si>
  <si>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</si>
  <si>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</si>
  <si>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</si>
  <si>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水资源费安排的支出</t>
  </si>
  <si>
    <t xml:space="preserve">    信息管理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</si>
  <si>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</si>
  <si>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</si>
  <si>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</si>
  <si>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</si>
  <si>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</si>
  <si>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</si>
  <si>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</si>
  <si>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</si>
  <si>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</si>
  <si>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</si>
  <si>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</si>
  <si>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其他农业综合开发支出 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</si>
  <si>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</si>
  <si>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</si>
  <si>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</si>
  <si>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</si>
  <si>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</si>
  <si>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</si>
  <si>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</si>
  <si>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</si>
  <si>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</si>
  <si>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</si>
  <si>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</si>
  <si>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</si>
  <si>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 xml:space="preserve">    公路改建</t>
  </si>
  <si>
    <t xml:space="preserve">    公路养护</t>
  </si>
  <si>
    <t xml:space="preserve">    公路运输管理</t>
  </si>
  <si>
    <t xml:space="preserve">    公路客货运站(场)建设</t>
  </si>
  <si>
    <t xml:space="preserve">    其他公路水路运输支出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</si>
  <si>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</si>
  <si>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</si>
  <si>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</si>
  <si>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</si>
  <si>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</si>
  <si>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</si>
  <si>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</si>
  <si>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</si>
  <si>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>十三、资源勘探信息等支出</t>
  </si>
  <si>
    <t xml:space="preserve">  工业和信息产业监管</t>
  </si>
  <si>
    <r>
      <t xml:space="preserve">    </t>
    </r>
    <r>
      <rPr>
        <sz val="14"/>
        <rFont val="仿宋_GB2312"/>
        <family val="3"/>
      </rPr>
      <t>工业和信息产业支持</t>
    </r>
  </si>
  <si>
    <t xml:space="preserve">    其他工业和信息产业监管支出</t>
  </si>
  <si>
    <t xml:space="preserve">  安全生产监管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</si>
  <si>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</si>
  <si>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</si>
  <si>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</si>
  <si>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</si>
  <si>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</si>
  <si>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</si>
  <si>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</si>
  <si>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</si>
  <si>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</si>
  <si>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</si>
  <si>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</si>
  <si>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</si>
  <si>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</si>
  <si>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</si>
  <si>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</si>
  <si>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</si>
  <si>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十五、金融支出</t>
  </si>
  <si>
    <t xml:space="preserve">  金融部门监管支出</t>
  </si>
  <si>
    <t xml:space="preserve">    金融部门其他监管支出</t>
  </si>
  <si>
    <t xml:space="preserve">  其他金融支出(款)</t>
  </si>
  <si>
    <t xml:space="preserve">    其他金融支出(项)</t>
  </si>
  <si>
    <t>十六、援助其他地区支出</t>
  </si>
  <si>
    <t xml:space="preserve">  其他支出</t>
  </si>
  <si>
    <t>十七、国土海洋气象等支出</t>
  </si>
  <si>
    <t xml:space="preserve">  国土资源事务</t>
  </si>
  <si>
    <t xml:space="preserve">    国土整治</t>
  </si>
  <si>
    <t xml:space="preserve">    土地资源调查</t>
  </si>
  <si>
    <t xml:space="preserve">    地质灾害防治</t>
  </si>
  <si>
    <t xml:space="preserve">    矿产资源专项收入安排的支出</t>
  </si>
  <si>
    <t xml:space="preserve">    其他国土资源事务支出</t>
  </si>
  <si>
    <t xml:space="preserve">  地震事务</t>
  </si>
  <si>
    <t xml:space="preserve">    地震事业机构</t>
  </si>
  <si>
    <t xml:space="preserve">    其他地震事务支出</t>
  </si>
  <si>
    <t xml:space="preserve">  气象事务</t>
  </si>
  <si>
    <t xml:space="preserve">    其他气象事务支出</t>
  </si>
  <si>
    <t>十八、住房保障支出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</si>
  <si>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</si>
  <si>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</si>
  <si>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</si>
  <si>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</si>
  <si>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</si>
  <si>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</si>
  <si>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</si>
  <si>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</si>
  <si>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</si>
  <si>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</si>
  <si>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十九、粮油物资储备支出</t>
  </si>
  <si>
    <t xml:space="preserve">  粮油事务</t>
  </si>
  <si>
    <t xml:space="preserve">    其他粮油事务支出</t>
  </si>
  <si>
    <t xml:space="preserve">  粮油储备</t>
  </si>
  <si>
    <t xml:space="preserve">    其他粮油储备支出</t>
  </si>
  <si>
    <t>二十、其他支出(类)</t>
  </si>
  <si>
    <t xml:space="preserve">  其他支出(款)</t>
  </si>
  <si>
    <t xml:space="preserve">    其他支出(项)</t>
  </si>
  <si>
    <t>二十一、债务付息支出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</si>
  <si>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</si>
  <si>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</si>
  <si>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</si>
  <si>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二十三、体制上解支出</t>
  </si>
  <si>
    <t>二十四、债务还本支出</t>
  </si>
  <si>
    <t>二十五、安排预算稳定调节基金</t>
  </si>
  <si>
    <t>二十六、结转下年</t>
  </si>
  <si>
    <t>支 出 合 计</t>
  </si>
  <si>
    <t>表四</t>
  </si>
  <si>
    <t>交城县二○一七年政府性基金预算收入情况表</t>
  </si>
  <si>
    <t>2016年完成数</t>
  </si>
  <si>
    <t>一、政府性基金预算收入合计</t>
  </si>
  <si>
    <t>1、国有土地使用权出让金收入</t>
  </si>
  <si>
    <t>2、城市基础设施配套费收入</t>
  </si>
  <si>
    <t>3、城市公用事业附加收入</t>
  </si>
  <si>
    <t>4、国有土地收益基金收入</t>
  </si>
  <si>
    <t>5、农业土地开发资金收入</t>
  </si>
  <si>
    <t>6、污水处理费收入</t>
  </si>
  <si>
    <t>7、其他政府性基金收入</t>
  </si>
  <si>
    <t>二、转移性收入合计</t>
  </si>
  <si>
    <t xml:space="preserve">    政府性基金补助收入</t>
  </si>
  <si>
    <t>三、上年结余收入</t>
  </si>
  <si>
    <t>政府性基金预算收入总计</t>
  </si>
  <si>
    <t>表五</t>
  </si>
  <si>
    <t>交城县二○一七年政府性基金支出情况表</t>
  </si>
  <si>
    <t>项　　　目</t>
  </si>
  <si>
    <t>2016年执行数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</si>
  <si>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</si>
  <si>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</si>
  <si>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</si>
  <si>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</si>
  <si>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</si>
  <si>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</si>
  <si>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</si>
  <si>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</si>
  <si>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 xml:space="preserve">  残疾人就业保障金支出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</si>
  <si>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</si>
  <si>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</si>
  <si>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</si>
  <si>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</si>
  <si>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</si>
  <si>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</si>
  <si>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</si>
  <si>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</si>
  <si>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</si>
  <si>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</si>
  <si>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</si>
  <si>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</si>
  <si>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</si>
  <si>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</si>
  <si>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</si>
  <si>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</si>
  <si>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</si>
  <si>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</si>
  <si>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</si>
  <si>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>交通运输支出</t>
  </si>
  <si>
    <t xml:space="preserve">  铁路运输</t>
  </si>
  <si>
    <t xml:space="preserve">    铁路资产变现收入安排的支出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</si>
  <si>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</si>
  <si>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</si>
  <si>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</si>
  <si>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</si>
  <si>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</si>
  <si>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</si>
  <si>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</si>
  <si>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</si>
  <si>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</si>
  <si>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</si>
  <si>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</si>
  <si>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电力改革预留资产变现收入安排的支出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</si>
  <si>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</si>
  <si>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</si>
  <si>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</si>
  <si>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</si>
  <si>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</si>
  <si>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</si>
  <si>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</si>
  <si>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</si>
  <si>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</si>
  <si>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</si>
  <si>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</si>
  <si>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</si>
  <si>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计提的农田水利建设资金上解支出</t>
  </si>
  <si>
    <t>上解支出</t>
  </si>
  <si>
    <t>债务还本支出</t>
  </si>
  <si>
    <t>调出资金</t>
  </si>
  <si>
    <t>年终结余</t>
  </si>
  <si>
    <t>表六</t>
  </si>
  <si>
    <t>交城县二○一七年社会保险基金收支情况表</t>
  </si>
  <si>
    <t>项        目</t>
  </si>
  <si>
    <t>合计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</si>
  <si>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</si>
  <si>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</si>
  <si>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</si>
  <si>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</si>
  <si>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</si>
  <si>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</si>
  <si>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</si>
  <si>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</si>
  <si>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</si>
  <si>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其中：1、保险费收入</t>
  </si>
  <si>
    <t xml:space="preserve">         2、利息收入</t>
  </si>
  <si>
    <t xml:space="preserve">         3、财政补贴收入</t>
  </si>
  <si>
    <t xml:space="preserve">         4、其他收入</t>
  </si>
  <si>
    <t xml:space="preserve">         5、转移收入</t>
  </si>
  <si>
    <t>二、支出</t>
  </si>
  <si>
    <t xml:space="preserve">   其中： 1、社会保险待遇支出</t>
  </si>
  <si>
    <t xml:space="preserve">          2、其他支出</t>
  </si>
  <si>
    <t xml:space="preserve">          3、转移支出</t>
  </si>
  <si>
    <t>三、本年收支结余</t>
  </si>
  <si>
    <t>四、年末滚存结余</t>
  </si>
  <si>
    <t>表七</t>
  </si>
  <si>
    <t>交城县二○一七年国有资本经营收支情况表</t>
  </si>
  <si>
    <t>收          入</t>
  </si>
  <si>
    <t>支          出</t>
  </si>
  <si>
    <t>行次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</si>
  <si>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</si>
  <si>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</si>
  <si>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</si>
  <si>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</si>
  <si>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</si>
  <si>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</si>
  <si>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</si>
  <si>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</si>
  <si>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</si>
  <si>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</si>
  <si>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</si>
  <si>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</si>
  <si>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</si>
  <si>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</si>
  <si>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</si>
  <si>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</si>
  <si>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</si>
  <si>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</si>
  <si>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</si>
  <si>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</si>
  <si>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</si>
  <si>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</si>
  <si>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</si>
  <si>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注: 以上项目以2017年政府收支科目为准。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</si>
</sst>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0_);[Red]\(0.00\)"/>
  </numFmts>
  <fonts count="34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4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b/>
      <sz val="18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1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1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33" fillId="0" borderId="0">
      <alignment/>
      <protection/>
    </xf>
    <xf numFmtId="0" fontId="12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5" borderId="0" xfId="0" applyNumberFormat="1" applyFont="1" applyFill="1" applyBorder="1" applyAlignment="1" applyProtection="1">
      <alignment vertical="center"/>
      <protection/>
    </xf>
    <xf numFmtId="0" fontId="1" fillId="2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7" fillId="25" borderId="11" xfId="0" applyNumberFormat="1" applyFont="1" applyFill="1" applyBorder="1" applyAlignment="1" applyProtection="1">
      <alignment horizontal="right" vertical="center"/>
      <protection/>
    </xf>
    <xf numFmtId="0" fontId="7" fillId="25" borderId="12" xfId="0" applyNumberFormat="1" applyFont="1" applyFill="1" applyBorder="1" applyAlignment="1" applyProtection="1">
      <alignment horizontal="right" vertical="center"/>
      <protection/>
    </xf>
    <xf numFmtId="0" fontId="1" fillId="25" borderId="12" xfId="0" applyNumberFormat="1" applyFont="1" applyFill="1" applyBorder="1" applyAlignment="1" applyProtection="1">
      <alignment horizontal="right"/>
      <protection/>
    </xf>
    <xf numFmtId="0" fontId="8" fillId="25" borderId="13" xfId="0" applyNumberFormat="1" applyFont="1" applyFill="1" applyBorder="1" applyAlignment="1" applyProtection="1">
      <alignment horizontal="center" vertical="center"/>
      <protection/>
    </xf>
    <xf numFmtId="0" fontId="8" fillId="25" borderId="14" xfId="0" applyNumberFormat="1" applyFont="1" applyFill="1" applyBorder="1" applyAlignment="1" applyProtection="1">
      <alignment horizontal="center" vertical="center" wrapText="1"/>
      <protection/>
    </xf>
    <xf numFmtId="0" fontId="8" fillId="25" borderId="15" xfId="0" applyNumberFormat="1" applyFont="1" applyFill="1" applyBorder="1" applyAlignment="1" applyProtection="1">
      <alignment horizontal="center" vertical="center" wrapText="1"/>
      <protection/>
    </xf>
    <xf numFmtId="0" fontId="8" fillId="25" borderId="16" xfId="0" applyNumberFormat="1" applyFont="1" applyFill="1" applyBorder="1" applyAlignment="1" applyProtection="1">
      <alignment horizontal="center" vertical="center" wrapText="1"/>
      <protection/>
    </xf>
    <xf numFmtId="0" fontId="8" fillId="25" borderId="13" xfId="0" applyNumberFormat="1" applyFont="1" applyFill="1" applyBorder="1" applyAlignment="1" applyProtection="1">
      <alignment horizontal="center" vertical="center" wrapText="1"/>
      <protection/>
    </xf>
    <xf numFmtId="0" fontId="9" fillId="25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25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25" borderId="10" xfId="0" applyNumberFormat="1" applyFont="1" applyFill="1" applyBorder="1" applyAlignment="1" applyProtection="1">
      <alignment vertical="center"/>
      <protection/>
    </xf>
    <xf numFmtId="0" fontId="10" fillId="25" borderId="10" xfId="0" applyNumberFormat="1" applyFont="1" applyFill="1" applyBorder="1" applyAlignment="1" applyProtection="1">
      <alignment horizontal="left" vertical="center" wrapText="1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25" borderId="17" xfId="0" applyNumberFormat="1" applyFont="1" applyFill="1" applyBorder="1" applyAlignment="1" applyProtection="1">
      <alignment horizontal="center" vertical="center" wrapText="1"/>
      <protection/>
    </xf>
    <xf numFmtId="0" fontId="8" fillId="2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8" fontId="0" fillId="0" borderId="0" xfId="0" applyNumberFormat="1" applyFill="1" applyAlignment="1">
      <alignment wrapText="1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78" fontId="1" fillId="0" borderId="0" xfId="0" applyNumberFormat="1" applyFont="1" applyFill="1" applyAlignment="1">
      <alignment wrapText="1"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right" vertical="center" wrapText="1"/>
      <protection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shrinkToFi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8" fontId="11" fillId="0" borderId="10" xfId="0" applyNumberFormat="1" applyFont="1" applyBorder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7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8" fontId="5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25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Font="1" applyFill="1" applyAlignment="1" applyProtection="1">
      <alignment horizontal="right" vertical="center"/>
      <protection locked="0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标题_基金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差_基金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workbookViewId="0" topLeftCell="A1">
      <pane ySplit="4" topLeftCell="A26" activePane="bottomLeft" state="frozen"/>
      <selection pane="bottomLeft" activeCell="D59" sqref="D59"/>
    </sheetView>
  </sheetViews>
  <sheetFormatPr defaultColWidth="8.75390625" defaultRowHeight="14.25"/>
  <cols>
    <col min="1" max="1" width="53.25390625" style="80" customWidth="1"/>
    <col min="2" max="2" width="18.00390625" style="80" customWidth="1"/>
    <col min="3" max="3" width="17.50390625" style="127" customWidth="1"/>
    <col min="4" max="4" width="17.625" style="128" customWidth="1"/>
    <col min="5" max="5" width="24.75390625" style="80" customWidth="1"/>
    <col min="6" max="32" width="9.00390625" style="80" bestFit="1" customWidth="1"/>
    <col min="33" max="16384" width="8.75390625" style="80" customWidth="1"/>
  </cols>
  <sheetData>
    <row r="1" spans="1:4" s="75" customFormat="1" ht="18.75">
      <c r="A1" s="75" t="s">
        <v>0</v>
      </c>
      <c r="C1" s="129"/>
      <c r="D1" s="130"/>
    </row>
    <row r="2" spans="1:5" s="76" customFormat="1" ht="28.5">
      <c r="A2" s="131" t="s">
        <v>1</v>
      </c>
      <c r="B2" s="131"/>
      <c r="C2" s="131"/>
      <c r="D2" s="131"/>
      <c r="E2" s="131"/>
    </row>
    <row r="3" spans="1:5" s="75" customFormat="1" ht="14.25">
      <c r="A3" s="132" t="s">
        <v>2</v>
      </c>
      <c r="B3" s="132"/>
      <c r="C3" s="132"/>
      <c r="D3" s="132"/>
      <c r="E3" s="132"/>
    </row>
    <row r="4" spans="1:5" s="125" customFormat="1" ht="18.75">
      <c r="A4" s="133" t="s">
        <v>3</v>
      </c>
      <c r="B4" s="134" t="s">
        <v>4</v>
      </c>
      <c r="C4" s="135" t="s">
        <v>5</v>
      </c>
      <c r="D4" s="136" t="s">
        <v>6</v>
      </c>
      <c r="E4" s="133" t="s">
        <v>7</v>
      </c>
    </row>
    <row r="5" spans="1:5" s="126" customFormat="1" ht="18.75">
      <c r="A5" s="137" t="s">
        <v>8</v>
      </c>
      <c r="B5" s="138">
        <f>SUM(B6:B18)</f>
        <v>26677</v>
      </c>
      <c r="C5" s="138">
        <f>SUM(C6:C18)</f>
        <v>34711</v>
      </c>
      <c r="D5" s="139">
        <f>C5/B5*100</f>
        <v>130.11583011583014</v>
      </c>
      <c r="E5" s="140"/>
    </row>
    <row r="6" spans="1:5" ht="18.75">
      <c r="A6" s="141" t="s">
        <v>9</v>
      </c>
      <c r="B6" s="142">
        <v>9425</v>
      </c>
      <c r="C6" s="142">
        <v>20710</v>
      </c>
      <c r="D6" s="139">
        <f aca="true" t="shared" si="0" ref="D6:D37">C6/B6*100</f>
        <v>219.73474801061008</v>
      </c>
      <c r="E6" s="143"/>
    </row>
    <row r="7" spans="1:5" ht="18.75">
      <c r="A7" s="141" t="s">
        <v>10</v>
      </c>
      <c r="B7" s="142">
        <v>5215</v>
      </c>
      <c r="C7" s="142"/>
      <c r="D7" s="139">
        <f t="shared" si="0"/>
        <v>0</v>
      </c>
      <c r="E7" s="143"/>
    </row>
    <row r="8" spans="1:5" ht="18.75">
      <c r="A8" s="141" t="s">
        <v>11</v>
      </c>
      <c r="B8" s="142">
        <v>1995</v>
      </c>
      <c r="C8" s="142">
        <v>3063</v>
      </c>
      <c r="D8" s="139">
        <f t="shared" si="0"/>
        <v>153.53383458646616</v>
      </c>
      <c r="E8" s="143"/>
    </row>
    <row r="9" spans="1:5" ht="18.75">
      <c r="A9" s="141" t="s">
        <v>12</v>
      </c>
      <c r="B9" s="142">
        <v>433</v>
      </c>
      <c r="C9" s="142">
        <v>725</v>
      </c>
      <c r="D9" s="139">
        <f t="shared" si="0"/>
        <v>167.4364896073903</v>
      </c>
      <c r="E9" s="143"/>
    </row>
    <row r="10" spans="1:5" ht="18.75">
      <c r="A10" s="141" t="s">
        <v>13</v>
      </c>
      <c r="B10" s="142">
        <v>515</v>
      </c>
      <c r="C10" s="142">
        <v>1205</v>
      </c>
      <c r="D10" s="139">
        <f t="shared" si="0"/>
        <v>233.98058252427182</v>
      </c>
      <c r="E10" s="143"/>
    </row>
    <row r="11" spans="1:5" ht="18.75">
      <c r="A11" s="141" t="s">
        <v>14</v>
      </c>
      <c r="B11" s="142">
        <v>2315</v>
      </c>
      <c r="C11" s="142">
        <v>1960</v>
      </c>
      <c r="D11" s="139">
        <f t="shared" si="0"/>
        <v>84.66522678185746</v>
      </c>
      <c r="E11" s="143"/>
    </row>
    <row r="12" spans="1:5" ht="18.75">
      <c r="A12" s="141" t="s">
        <v>15</v>
      </c>
      <c r="B12" s="142">
        <v>1504</v>
      </c>
      <c r="C12" s="142">
        <v>938</v>
      </c>
      <c r="D12" s="139">
        <f t="shared" si="0"/>
        <v>62.36702127659575</v>
      </c>
      <c r="E12" s="143"/>
    </row>
    <row r="13" spans="1:5" ht="18.75">
      <c r="A13" s="141" t="s">
        <v>16</v>
      </c>
      <c r="B13" s="142">
        <v>771</v>
      </c>
      <c r="C13" s="142">
        <v>1117</v>
      </c>
      <c r="D13" s="139">
        <f t="shared" si="0"/>
        <v>144.87678339818416</v>
      </c>
      <c r="E13" s="143"/>
    </row>
    <row r="14" spans="1:5" ht="18.75">
      <c r="A14" s="141" t="s">
        <v>17</v>
      </c>
      <c r="B14" s="142">
        <v>2471</v>
      </c>
      <c r="C14" s="142">
        <v>2813</v>
      </c>
      <c r="D14" s="139">
        <f t="shared" si="0"/>
        <v>113.84055038445973</v>
      </c>
      <c r="E14" s="143"/>
    </row>
    <row r="15" spans="1:5" ht="18.75">
      <c r="A15" s="141" t="s">
        <v>18</v>
      </c>
      <c r="B15" s="142">
        <v>297</v>
      </c>
      <c r="C15" s="142">
        <v>478</v>
      </c>
      <c r="D15" s="139">
        <f t="shared" si="0"/>
        <v>160.94276094276094</v>
      </c>
      <c r="E15" s="143"/>
    </row>
    <row r="16" spans="1:5" ht="18.75">
      <c r="A16" s="141" t="s">
        <v>19</v>
      </c>
      <c r="B16" s="142">
        <v>521</v>
      </c>
      <c r="C16" s="142">
        <v>485</v>
      </c>
      <c r="D16" s="139">
        <f t="shared" si="0"/>
        <v>93.09021113243762</v>
      </c>
      <c r="E16" s="143"/>
    </row>
    <row r="17" spans="1:5" ht="18.75">
      <c r="A17" s="141" t="s">
        <v>20</v>
      </c>
      <c r="B17" s="142">
        <v>394</v>
      </c>
      <c r="C17" s="142">
        <v>455</v>
      </c>
      <c r="D17" s="139">
        <f t="shared" si="0"/>
        <v>115.48223350253808</v>
      </c>
      <c r="E17" s="143"/>
    </row>
    <row r="18" spans="1:5" ht="18.75">
      <c r="A18" s="141" t="s">
        <v>21</v>
      </c>
      <c r="B18" s="142">
        <v>821</v>
      </c>
      <c r="C18" s="142">
        <v>762</v>
      </c>
      <c r="D18" s="139">
        <f t="shared" si="0"/>
        <v>92.81364190012181</v>
      </c>
      <c r="E18" s="143"/>
    </row>
    <row r="19" spans="1:5" s="126" customFormat="1" ht="18.75">
      <c r="A19" s="137" t="s">
        <v>22</v>
      </c>
      <c r="B19" s="138">
        <f>SUM(B20:B27)</f>
        <v>14394</v>
      </c>
      <c r="C19" s="138">
        <f>SUM(C20:C27)</f>
        <v>17295</v>
      </c>
      <c r="D19" s="139">
        <f t="shared" si="0"/>
        <v>120.15423092955398</v>
      </c>
      <c r="E19" s="140"/>
    </row>
    <row r="20" spans="1:5" ht="18.75">
      <c r="A20" s="141" t="s">
        <v>23</v>
      </c>
      <c r="B20" s="142">
        <v>4650</v>
      </c>
      <c r="C20" s="142">
        <v>3889</v>
      </c>
      <c r="D20" s="139">
        <f t="shared" si="0"/>
        <v>83.63440860215053</v>
      </c>
      <c r="E20" s="143"/>
    </row>
    <row r="21" spans="1:5" ht="18.75">
      <c r="A21" s="141" t="s">
        <v>24</v>
      </c>
      <c r="B21" s="142">
        <v>2212</v>
      </c>
      <c r="C21" s="142">
        <v>1573</v>
      </c>
      <c r="D21" s="139">
        <f t="shared" si="0"/>
        <v>71.11211573236889</v>
      </c>
      <c r="E21" s="143"/>
    </row>
    <row r="22" spans="1:5" ht="18.75">
      <c r="A22" s="141" t="s">
        <v>25</v>
      </c>
      <c r="B22" s="142">
        <v>1516</v>
      </c>
      <c r="C22" s="142">
        <v>1772</v>
      </c>
      <c r="D22" s="139">
        <f t="shared" si="0"/>
        <v>116.88654353562005</v>
      </c>
      <c r="E22" s="143"/>
    </row>
    <row r="23" spans="1:5" ht="18.75">
      <c r="A23" s="141" t="s">
        <v>26</v>
      </c>
      <c r="B23" s="142">
        <v>0</v>
      </c>
      <c r="C23" s="142"/>
      <c r="D23" s="139">
        <v>0</v>
      </c>
      <c r="E23" s="143"/>
    </row>
    <row r="24" spans="1:5" ht="18.75">
      <c r="A24" s="141" t="s">
        <v>27</v>
      </c>
      <c r="B24" s="142">
        <v>5570</v>
      </c>
      <c r="C24" s="142">
        <v>9477</v>
      </c>
      <c r="D24" s="139">
        <f t="shared" si="0"/>
        <v>170.14362657091561</v>
      </c>
      <c r="E24" s="143"/>
    </row>
    <row r="25" spans="1:5" ht="18.75">
      <c r="A25" s="141" t="s">
        <v>28</v>
      </c>
      <c r="B25" s="142">
        <v>4</v>
      </c>
      <c r="C25" s="142">
        <v>88</v>
      </c>
      <c r="D25" s="139">
        <f t="shared" si="0"/>
        <v>2200</v>
      </c>
      <c r="E25" s="143"/>
    </row>
    <row r="26" spans="1:5" ht="18.75">
      <c r="A26" s="141" t="s">
        <v>29</v>
      </c>
      <c r="B26" s="142">
        <v>128</v>
      </c>
      <c r="C26" s="142">
        <v>172</v>
      </c>
      <c r="D26" s="139">
        <f t="shared" si="0"/>
        <v>134.375</v>
      </c>
      <c r="E26" s="143"/>
    </row>
    <row r="27" spans="1:5" ht="18.75">
      <c r="A27" s="141" t="s">
        <v>30</v>
      </c>
      <c r="B27" s="142">
        <v>314</v>
      </c>
      <c r="C27" s="142">
        <f>324</f>
        <v>324</v>
      </c>
      <c r="D27" s="139">
        <f t="shared" si="0"/>
        <v>103.18471337579618</v>
      </c>
      <c r="E27" s="143"/>
    </row>
    <row r="28" spans="1:5" s="126" customFormat="1" ht="18.75">
      <c r="A28" s="144" t="s">
        <v>31</v>
      </c>
      <c r="B28" s="138">
        <f>B5+B19</f>
        <v>41071</v>
      </c>
      <c r="C28" s="138">
        <f>C5+C19</f>
        <v>52006</v>
      </c>
      <c r="D28" s="139">
        <f t="shared" si="0"/>
        <v>126.62462564826764</v>
      </c>
      <c r="E28" s="140"/>
    </row>
    <row r="29" spans="1:5" s="126" customFormat="1" ht="18.75">
      <c r="A29" s="137" t="s">
        <v>32</v>
      </c>
      <c r="B29" s="138">
        <v>97363</v>
      </c>
      <c r="C29" s="138">
        <f>C30+C36+C54</f>
        <v>127431</v>
      </c>
      <c r="D29" s="139">
        <f t="shared" si="0"/>
        <v>130.88236804535603</v>
      </c>
      <c r="E29" s="140"/>
    </row>
    <row r="30" spans="1:5" ht="18.75">
      <c r="A30" s="141" t="s">
        <v>33</v>
      </c>
      <c r="B30" s="142">
        <v>1506</v>
      </c>
      <c r="C30" s="142">
        <f>C31+C32+C33+C35+C34</f>
        <v>1631</v>
      </c>
      <c r="D30" s="139">
        <f t="shared" si="0"/>
        <v>108.30013280212482</v>
      </c>
      <c r="E30" s="143"/>
    </row>
    <row r="31" spans="1:5" ht="18.75">
      <c r="A31" s="141" t="s">
        <v>34</v>
      </c>
      <c r="B31" s="145">
        <v>1219</v>
      </c>
      <c r="C31" s="145">
        <v>3452</v>
      </c>
      <c r="D31" s="139">
        <f t="shared" si="0"/>
        <v>283.18293683347</v>
      </c>
      <c r="E31" s="143"/>
    </row>
    <row r="32" spans="1:5" ht="18.75">
      <c r="A32" s="141" t="s">
        <v>35</v>
      </c>
      <c r="B32" s="145">
        <v>-2</v>
      </c>
      <c r="C32" s="145">
        <v>-2</v>
      </c>
      <c r="D32" s="139">
        <f t="shared" si="0"/>
        <v>100</v>
      </c>
      <c r="E32" s="143"/>
    </row>
    <row r="33" spans="1:5" ht="18.75">
      <c r="A33" s="141" t="s">
        <v>36</v>
      </c>
      <c r="B33" s="145">
        <v>289</v>
      </c>
      <c r="C33" s="145">
        <v>289</v>
      </c>
      <c r="D33" s="139">
        <f t="shared" si="0"/>
        <v>100</v>
      </c>
      <c r="E33" s="143"/>
    </row>
    <row r="34" spans="1:5" ht="18.75">
      <c r="A34" s="141" t="s">
        <v>37</v>
      </c>
      <c r="B34" s="145"/>
      <c r="C34" s="145">
        <v>4</v>
      </c>
      <c r="D34" s="139">
        <v>0</v>
      </c>
      <c r="E34" s="143"/>
    </row>
    <row r="35" spans="1:5" ht="18.75">
      <c r="A35" s="141" t="s">
        <v>38</v>
      </c>
      <c r="B35" s="142">
        <v>0</v>
      </c>
      <c r="C35" s="142">
        <v>-2112</v>
      </c>
      <c r="D35" s="139">
        <v>0</v>
      </c>
      <c r="E35" s="143"/>
    </row>
    <row r="36" spans="1:5" ht="18.75">
      <c r="A36" s="141" t="s">
        <v>39</v>
      </c>
      <c r="B36" s="142">
        <v>64229</v>
      </c>
      <c r="C36" s="142">
        <f>SUM(C37:C53)</f>
        <v>71224</v>
      </c>
      <c r="D36" s="139">
        <f t="shared" si="0"/>
        <v>110.8907191455573</v>
      </c>
      <c r="E36" s="143"/>
    </row>
    <row r="37" spans="1:5" ht="18.75" hidden="1">
      <c r="A37" s="146" t="s">
        <v>40</v>
      </c>
      <c r="B37" s="147">
        <v>0</v>
      </c>
      <c r="C37" s="147"/>
      <c r="D37" s="139" t="e">
        <f t="shared" si="0"/>
        <v>#DIV/0!</v>
      </c>
      <c r="E37" s="143"/>
    </row>
    <row r="38" spans="1:5" ht="18.75">
      <c r="A38" s="141" t="s">
        <v>41</v>
      </c>
      <c r="B38" s="142">
        <v>30111</v>
      </c>
      <c r="C38" s="142">
        <v>40574</v>
      </c>
      <c r="D38" s="139">
        <f aca="true" t="shared" si="1" ref="D38:D59">C38/B38*100</f>
        <v>134.7480987014712</v>
      </c>
      <c r="E38" s="143"/>
    </row>
    <row r="39" spans="1:5" ht="18.75">
      <c r="A39" s="141" t="s">
        <v>42</v>
      </c>
      <c r="B39" s="142">
        <v>2435</v>
      </c>
      <c r="C39" s="142">
        <v>779</v>
      </c>
      <c r="D39" s="139">
        <f t="shared" si="1"/>
        <v>31.991786447638603</v>
      </c>
      <c r="E39" s="143"/>
    </row>
    <row r="40" spans="1:5" ht="18.75">
      <c r="A40" s="148" t="s">
        <v>43</v>
      </c>
      <c r="B40" s="142">
        <v>4985</v>
      </c>
      <c r="C40" s="142">
        <v>6036</v>
      </c>
      <c r="D40" s="139">
        <f t="shared" si="1"/>
        <v>121.08324974924773</v>
      </c>
      <c r="E40" s="143"/>
    </row>
    <row r="41" spans="1:5" ht="18.75">
      <c r="A41" s="148" t="s">
        <v>44</v>
      </c>
      <c r="B41" s="142">
        <v>2805</v>
      </c>
      <c r="C41" s="142">
        <v>1529</v>
      </c>
      <c r="D41" s="139">
        <f t="shared" si="1"/>
        <v>54.509803921568626</v>
      </c>
      <c r="E41" s="143"/>
    </row>
    <row r="42" spans="1:5" ht="18.75" hidden="1">
      <c r="A42" s="148" t="s">
        <v>45</v>
      </c>
      <c r="B42" s="142">
        <v>0</v>
      </c>
      <c r="C42" s="142"/>
      <c r="D42" s="139" t="e">
        <f t="shared" si="1"/>
        <v>#DIV/0!</v>
      </c>
      <c r="E42" s="143"/>
    </row>
    <row r="43" spans="1:5" ht="18.75">
      <c r="A43" s="148" t="s">
        <v>46</v>
      </c>
      <c r="B43" s="142">
        <v>0</v>
      </c>
      <c r="C43" s="142">
        <v>3621</v>
      </c>
      <c r="D43" s="139">
        <v>0</v>
      </c>
      <c r="E43" s="143"/>
    </row>
    <row r="44" spans="1:5" ht="18.75">
      <c r="A44" s="148" t="s">
        <v>47</v>
      </c>
      <c r="B44" s="142">
        <v>0</v>
      </c>
      <c r="C44" s="142">
        <v>161</v>
      </c>
      <c r="D44" s="139">
        <v>0</v>
      </c>
      <c r="E44" s="143"/>
    </row>
    <row r="45" spans="1:5" ht="18.75">
      <c r="A45" s="148" t="s">
        <v>48</v>
      </c>
      <c r="B45" s="142">
        <v>65</v>
      </c>
      <c r="C45" s="142">
        <v>58</v>
      </c>
      <c r="D45" s="139">
        <f t="shared" si="1"/>
        <v>89.23076923076924</v>
      </c>
      <c r="E45" s="143"/>
    </row>
    <row r="46" spans="1:5" ht="18.75">
      <c r="A46" s="148" t="s">
        <v>49</v>
      </c>
      <c r="B46" s="142">
        <v>1306</v>
      </c>
      <c r="C46" s="142">
        <v>1363</v>
      </c>
      <c r="D46" s="139">
        <f t="shared" si="1"/>
        <v>104.36447166921899</v>
      </c>
      <c r="E46" s="143"/>
    </row>
    <row r="47" spans="1:5" ht="18.75">
      <c r="A47" s="148" t="s">
        <v>50</v>
      </c>
      <c r="B47" s="142">
        <v>2677</v>
      </c>
      <c r="C47" s="142">
        <v>2716</v>
      </c>
      <c r="D47" s="139">
        <f t="shared" si="1"/>
        <v>101.45685468808368</v>
      </c>
      <c r="E47" s="143"/>
    </row>
    <row r="48" spans="1:5" ht="18.75">
      <c r="A48" s="148" t="s">
        <v>51</v>
      </c>
      <c r="B48" s="142">
        <v>2966</v>
      </c>
      <c r="C48" s="142">
        <v>3587</v>
      </c>
      <c r="D48" s="139">
        <f t="shared" si="1"/>
        <v>120.93728927848954</v>
      </c>
      <c r="E48" s="143"/>
    </row>
    <row r="49" spans="1:5" ht="18.75">
      <c r="A49" s="141" t="s">
        <v>52</v>
      </c>
      <c r="B49" s="142">
        <v>6380</v>
      </c>
      <c r="C49" s="142"/>
      <c r="D49" s="139">
        <f t="shared" si="1"/>
        <v>0</v>
      </c>
      <c r="E49" s="143"/>
    </row>
    <row r="50" spans="1:5" ht="18.75">
      <c r="A50" s="148" t="s">
        <v>53</v>
      </c>
      <c r="B50" s="142">
        <v>1899</v>
      </c>
      <c r="C50" s="142">
        <v>1356</v>
      </c>
      <c r="D50" s="139">
        <f t="shared" si="1"/>
        <v>71.40600315955766</v>
      </c>
      <c r="E50" s="143"/>
    </row>
    <row r="51" spans="1:5" ht="18.75">
      <c r="A51" s="148" t="s">
        <v>54</v>
      </c>
      <c r="B51" s="142">
        <v>106</v>
      </c>
      <c r="C51" s="142"/>
      <c r="D51" s="139">
        <f t="shared" si="1"/>
        <v>0</v>
      </c>
      <c r="E51" s="143"/>
    </row>
    <row r="52" spans="1:5" ht="18.75">
      <c r="A52" s="148" t="s">
        <v>55</v>
      </c>
      <c r="B52" s="142">
        <v>239</v>
      </c>
      <c r="C52" s="142">
        <v>239</v>
      </c>
      <c r="D52" s="139">
        <f t="shared" si="1"/>
        <v>100</v>
      </c>
      <c r="E52" s="143"/>
    </row>
    <row r="53" spans="1:5" ht="18.75">
      <c r="A53" s="148" t="s">
        <v>56</v>
      </c>
      <c r="B53" s="142">
        <v>8255</v>
      </c>
      <c r="C53" s="142">
        <v>9205</v>
      </c>
      <c r="D53" s="139">
        <f t="shared" si="1"/>
        <v>111.50817686250758</v>
      </c>
      <c r="E53" s="143"/>
    </row>
    <row r="54" spans="1:5" ht="18.75">
      <c r="A54" s="141" t="s">
        <v>57</v>
      </c>
      <c r="B54" s="142">
        <v>31628</v>
      </c>
      <c r="C54" s="142">
        <v>54576</v>
      </c>
      <c r="D54" s="139">
        <f t="shared" si="1"/>
        <v>172.55596307069686</v>
      </c>
      <c r="E54" s="143"/>
    </row>
    <row r="55" spans="1:5" ht="18.75">
      <c r="A55" s="149" t="s">
        <v>58</v>
      </c>
      <c r="B55" s="142">
        <v>33191</v>
      </c>
      <c r="C55" s="142">
        <v>3053</v>
      </c>
      <c r="D55" s="139">
        <f t="shared" si="1"/>
        <v>9.198276641258172</v>
      </c>
      <c r="E55" s="143"/>
    </row>
    <row r="56" spans="1:5" ht="18.75">
      <c r="A56" s="137" t="s">
        <v>59</v>
      </c>
      <c r="B56" s="142">
        <v>8729</v>
      </c>
      <c r="C56" s="142">
        <v>5256</v>
      </c>
      <c r="D56" s="139">
        <f t="shared" si="1"/>
        <v>60.21308282735709</v>
      </c>
      <c r="E56" s="143"/>
    </row>
    <row r="57" spans="1:5" ht="37.5">
      <c r="A57" s="137" t="s">
        <v>60</v>
      </c>
      <c r="B57" s="142">
        <v>134</v>
      </c>
      <c r="C57" s="142">
        <v>4355</v>
      </c>
      <c r="D57" s="139">
        <f t="shared" si="1"/>
        <v>3250</v>
      </c>
      <c r="E57" s="150" t="s">
        <v>61</v>
      </c>
    </row>
    <row r="58" spans="1:5" ht="18.75">
      <c r="A58" s="137" t="s">
        <v>62</v>
      </c>
      <c r="B58" s="142">
        <v>49</v>
      </c>
      <c r="C58" s="142">
        <v>1238</v>
      </c>
      <c r="D58" s="139">
        <f t="shared" si="1"/>
        <v>2526.530612244898</v>
      </c>
      <c r="E58" s="150"/>
    </row>
    <row r="59" spans="1:5" s="126" customFormat="1" ht="18.75">
      <c r="A59" s="144" t="s">
        <v>63</v>
      </c>
      <c r="B59" s="140">
        <f>B28+B29+B55+B56+B57+B58</f>
        <v>180537</v>
      </c>
      <c r="C59" s="140">
        <f>C28+C29+C55+C56+C57+C58</f>
        <v>193339</v>
      </c>
      <c r="D59" s="139">
        <f t="shared" si="1"/>
        <v>107.09106720506045</v>
      </c>
      <c r="E59" s="140"/>
    </row>
    <row r="60" ht="18.75">
      <c r="C60" s="151"/>
    </row>
  </sheetData>
  <sheetProtection selectLockedCells="1"/>
  <mergeCells count="2">
    <mergeCell ref="A2:E2"/>
    <mergeCell ref="A3:E3"/>
  </mergeCells>
  <printOptions/>
  <pageMargins left="0.43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pane xSplit="1" ySplit="4" topLeftCell="B5" activePane="bottomRight" state="frozen"/>
      <selection pane="bottomRight" activeCell="C25" sqref="C25"/>
    </sheetView>
  </sheetViews>
  <sheetFormatPr defaultColWidth="8.75390625" defaultRowHeight="14.25"/>
  <cols>
    <col min="1" max="1" width="37.125" style="0" customWidth="1"/>
    <col min="2" max="3" width="27.75390625" style="0" customWidth="1"/>
    <col min="4" max="4" width="27.75390625" style="116" customWidth="1"/>
  </cols>
  <sheetData>
    <row r="1" spans="1:4" s="1" customFormat="1" ht="14.25">
      <c r="A1" s="1" t="s">
        <v>64</v>
      </c>
      <c r="D1" s="117"/>
    </row>
    <row r="2" spans="1:4" s="22" customFormat="1" ht="28.5">
      <c r="A2" s="10" t="s">
        <v>65</v>
      </c>
      <c r="B2" s="10"/>
      <c r="C2" s="10"/>
      <c r="D2" s="10"/>
    </row>
    <row r="3" spans="1:4" s="1" customFormat="1" ht="14.25">
      <c r="A3" s="11"/>
      <c r="B3" s="11"/>
      <c r="C3" s="11"/>
      <c r="D3" s="118" t="s">
        <v>2</v>
      </c>
    </row>
    <row r="4" spans="1:4" s="4" customFormat="1" ht="18.75">
      <c r="A4" s="12" t="s">
        <v>66</v>
      </c>
      <c r="B4" s="13" t="s">
        <v>4</v>
      </c>
      <c r="C4" s="13" t="s">
        <v>67</v>
      </c>
      <c r="D4" s="119" t="s">
        <v>68</v>
      </c>
    </row>
    <row r="5" spans="1:4" s="4" customFormat="1" ht="18.75">
      <c r="A5" s="120" t="s">
        <v>69</v>
      </c>
      <c r="B5" s="120">
        <v>13741</v>
      </c>
      <c r="C5" s="120">
        <v>17309</v>
      </c>
      <c r="D5" s="121">
        <f>C5/B5*100</f>
        <v>125.96608689323921</v>
      </c>
    </row>
    <row r="6" spans="1:4" s="4" customFormat="1" ht="18.75">
      <c r="A6" s="120" t="s">
        <v>70</v>
      </c>
      <c r="B6" s="120"/>
      <c r="C6" s="120"/>
      <c r="D6" s="121"/>
    </row>
    <row r="7" spans="1:4" s="4" customFormat="1" ht="18.75">
      <c r="A7" s="120" t="s">
        <v>71</v>
      </c>
      <c r="B7" s="120">
        <v>310</v>
      </c>
      <c r="C7" s="120">
        <v>379</v>
      </c>
      <c r="D7" s="121">
        <f aca="true" t="shared" si="0" ref="D7:D33">C7/B7*100</f>
        <v>122.25806451612904</v>
      </c>
    </row>
    <row r="8" spans="1:4" s="4" customFormat="1" ht="18.75">
      <c r="A8" s="120" t="s">
        <v>72</v>
      </c>
      <c r="B8" s="120">
        <v>8659</v>
      </c>
      <c r="C8" s="120">
        <v>9741</v>
      </c>
      <c r="D8" s="121">
        <f t="shared" si="0"/>
        <v>112.49566924587135</v>
      </c>
    </row>
    <row r="9" spans="1:4" s="4" customFormat="1" ht="18.75">
      <c r="A9" s="120" t="s">
        <v>73</v>
      </c>
      <c r="B9" s="120">
        <v>40818</v>
      </c>
      <c r="C9" s="120">
        <v>46804</v>
      </c>
      <c r="D9" s="121">
        <f t="shared" si="0"/>
        <v>114.66509873095202</v>
      </c>
    </row>
    <row r="10" spans="1:4" s="4" customFormat="1" ht="18.75">
      <c r="A10" s="120" t="s">
        <v>74</v>
      </c>
      <c r="B10" s="120">
        <v>406</v>
      </c>
      <c r="C10" s="120">
        <v>1692</v>
      </c>
      <c r="D10" s="121">
        <f t="shared" si="0"/>
        <v>416.7487684729064</v>
      </c>
    </row>
    <row r="11" spans="1:4" s="4" customFormat="1" ht="18.75">
      <c r="A11" s="120" t="s">
        <v>75</v>
      </c>
      <c r="B11" s="120">
        <v>2807</v>
      </c>
      <c r="C11" s="120">
        <v>2663</v>
      </c>
      <c r="D11" s="121">
        <f t="shared" si="0"/>
        <v>94.8699679372996</v>
      </c>
    </row>
    <row r="12" spans="1:4" s="4" customFormat="1" ht="18.75">
      <c r="A12" s="120" t="s">
        <v>76</v>
      </c>
      <c r="B12" s="120">
        <v>16543</v>
      </c>
      <c r="C12" s="120">
        <v>20132</v>
      </c>
      <c r="D12" s="121">
        <f t="shared" si="0"/>
        <v>121.69497672731669</v>
      </c>
    </row>
    <row r="13" spans="1:4" s="4" customFormat="1" ht="18.75">
      <c r="A13" s="120" t="s">
        <v>77</v>
      </c>
      <c r="B13" s="120">
        <v>21387</v>
      </c>
      <c r="C13" s="120">
        <v>19206</v>
      </c>
      <c r="D13" s="121">
        <f t="shared" si="0"/>
        <v>89.80221629962126</v>
      </c>
    </row>
    <row r="14" spans="1:4" s="4" customFormat="1" ht="18.75">
      <c r="A14" s="120" t="s">
        <v>78</v>
      </c>
      <c r="B14" s="120">
        <v>1847</v>
      </c>
      <c r="C14" s="120">
        <v>2307</v>
      </c>
      <c r="D14" s="121">
        <f t="shared" si="0"/>
        <v>124.90525175961018</v>
      </c>
    </row>
    <row r="15" spans="1:4" s="4" customFormat="1" ht="18.75">
      <c r="A15" s="120" t="s">
        <v>79</v>
      </c>
      <c r="B15" s="120">
        <v>4597</v>
      </c>
      <c r="C15" s="120">
        <v>2605</v>
      </c>
      <c r="D15" s="121">
        <f t="shared" si="0"/>
        <v>56.66739177724603</v>
      </c>
    </row>
    <row r="16" spans="1:4" s="4" customFormat="1" ht="18.75">
      <c r="A16" s="120" t="s">
        <v>80</v>
      </c>
      <c r="B16" s="120">
        <v>19210</v>
      </c>
      <c r="C16" s="120">
        <v>26171</v>
      </c>
      <c r="D16" s="121">
        <f t="shared" si="0"/>
        <v>136.23633524206141</v>
      </c>
    </row>
    <row r="17" spans="1:4" s="4" customFormat="1" ht="18.75">
      <c r="A17" s="120" t="s">
        <v>81</v>
      </c>
      <c r="B17" s="120">
        <v>1661</v>
      </c>
      <c r="C17" s="120">
        <v>6990</v>
      </c>
      <c r="D17" s="121">
        <f t="shared" si="0"/>
        <v>420.8308248043347</v>
      </c>
    </row>
    <row r="18" spans="1:4" s="4" customFormat="1" ht="18.75">
      <c r="A18" s="120" t="s">
        <v>82</v>
      </c>
      <c r="B18" s="120">
        <v>2794</v>
      </c>
      <c r="C18" s="120">
        <v>3026</v>
      </c>
      <c r="D18" s="121">
        <f t="shared" si="0"/>
        <v>108.30350751610594</v>
      </c>
    </row>
    <row r="19" spans="1:4" s="4" customFormat="1" ht="18.75">
      <c r="A19" s="120" t="s">
        <v>83</v>
      </c>
      <c r="B19" s="120">
        <v>370</v>
      </c>
      <c r="C19" s="120">
        <v>1079</v>
      </c>
      <c r="D19" s="121">
        <f t="shared" si="0"/>
        <v>291.6216216216216</v>
      </c>
    </row>
    <row r="20" spans="1:4" s="4" customFormat="1" ht="18.75">
      <c r="A20" s="120" t="s">
        <v>84</v>
      </c>
      <c r="B20" s="120">
        <v>33</v>
      </c>
      <c r="C20" s="120">
        <v>15</v>
      </c>
      <c r="D20" s="121">
        <f t="shared" si="0"/>
        <v>45.45454545454545</v>
      </c>
    </row>
    <row r="21" spans="1:4" s="4" customFormat="1" ht="18.75">
      <c r="A21" s="120" t="s">
        <v>85</v>
      </c>
      <c r="B21" s="120">
        <v>101</v>
      </c>
      <c r="C21" s="120">
        <v>0</v>
      </c>
      <c r="D21" s="121">
        <f t="shared" si="0"/>
        <v>0</v>
      </c>
    </row>
    <row r="22" spans="1:4" s="4" customFormat="1" ht="18.75">
      <c r="A22" s="120" t="s">
        <v>86</v>
      </c>
      <c r="B22" s="120">
        <v>1889</v>
      </c>
      <c r="C22" s="120">
        <v>3100</v>
      </c>
      <c r="D22" s="121">
        <f t="shared" si="0"/>
        <v>164.1079936474325</v>
      </c>
    </row>
    <row r="23" spans="1:4" s="4" customFormat="1" ht="18.75">
      <c r="A23" s="120" t="s">
        <v>87</v>
      </c>
      <c r="B23" s="120">
        <v>3838</v>
      </c>
      <c r="C23" s="120">
        <v>12710</v>
      </c>
      <c r="D23" s="121">
        <f t="shared" si="0"/>
        <v>331.16206357477853</v>
      </c>
    </row>
    <row r="24" spans="1:4" s="4" customFormat="1" ht="18.75">
      <c r="A24" s="120" t="s">
        <v>88</v>
      </c>
      <c r="B24" s="120">
        <v>337</v>
      </c>
      <c r="C24" s="120">
        <v>380</v>
      </c>
      <c r="D24" s="121">
        <f t="shared" si="0"/>
        <v>112.75964391691396</v>
      </c>
    </row>
    <row r="25" spans="1:4" s="4" customFormat="1" ht="18.75">
      <c r="A25" s="120" t="s">
        <v>89</v>
      </c>
      <c r="B25" s="120">
        <v>242</v>
      </c>
      <c r="C25" s="120">
        <v>2032</v>
      </c>
      <c r="D25" s="121">
        <f t="shared" si="0"/>
        <v>839.6694214876034</v>
      </c>
    </row>
    <row r="26" spans="1:4" s="4" customFormat="1" ht="18.75">
      <c r="A26" s="120" t="s">
        <v>90</v>
      </c>
      <c r="B26" s="120">
        <v>505</v>
      </c>
      <c r="C26" s="120">
        <v>1293</v>
      </c>
      <c r="D26" s="121">
        <f t="shared" si="0"/>
        <v>256.03960396039605</v>
      </c>
    </row>
    <row r="27" spans="1:4" s="4" customFormat="1" ht="18.75">
      <c r="A27" s="120" t="s">
        <v>91</v>
      </c>
      <c r="B27" s="120"/>
      <c r="C27" s="120"/>
      <c r="D27" s="121"/>
    </row>
    <row r="28" spans="1:4" s="4" customFormat="1" ht="18.75">
      <c r="A28" s="122" t="s">
        <v>92</v>
      </c>
      <c r="B28" s="122">
        <v>821</v>
      </c>
      <c r="C28" s="122">
        <v>1362</v>
      </c>
      <c r="D28" s="121">
        <f aca="true" t="shared" si="1" ref="D28:D32">C28/B28*100</f>
        <v>165.8952496954933</v>
      </c>
    </row>
    <row r="29" spans="1:4" s="4" customFormat="1" ht="18.75">
      <c r="A29" s="122" t="s">
        <v>93</v>
      </c>
      <c r="B29" s="122">
        <v>30991</v>
      </c>
      <c r="C29" s="122">
        <v>2300</v>
      </c>
      <c r="D29" s="121">
        <f t="shared" si="1"/>
        <v>7.421509470491433</v>
      </c>
    </row>
    <row r="30" spans="1:4" s="4" customFormat="1" ht="18.75">
      <c r="A30" s="122" t="s">
        <v>94</v>
      </c>
      <c r="B30" s="122">
        <v>1397</v>
      </c>
      <c r="C30" s="122">
        <v>7506</v>
      </c>
      <c r="D30" s="121">
        <f t="shared" si="1"/>
        <v>537.294201861131</v>
      </c>
    </row>
    <row r="31" spans="1:4" s="4" customFormat="1" ht="18.75">
      <c r="A31" s="122" t="s">
        <v>95</v>
      </c>
      <c r="B31" s="122">
        <v>5233</v>
      </c>
      <c r="C31" s="122">
        <v>2537</v>
      </c>
      <c r="D31" s="121">
        <f t="shared" si="1"/>
        <v>48.48079495509268</v>
      </c>
    </row>
    <row r="32" spans="1:4" s="25" customFormat="1" ht="18.75">
      <c r="A32" s="123" t="s">
        <v>96</v>
      </c>
      <c r="B32" s="113">
        <f>SUM(B5:B31)</f>
        <v>180537</v>
      </c>
      <c r="C32" s="113">
        <f>SUM(C5:C31)</f>
        <v>193339</v>
      </c>
      <c r="D32" s="114">
        <f t="shared" si="1"/>
        <v>107.09106720506045</v>
      </c>
    </row>
    <row r="33" spans="1:4" ht="36.75" customHeight="1">
      <c r="A33" s="24"/>
      <c r="B33" s="24"/>
      <c r="C33" s="24"/>
      <c r="D33" s="124"/>
    </row>
    <row r="34" spans="1:4" ht="36.75" customHeight="1">
      <c r="A34" s="24"/>
      <c r="B34" s="24"/>
      <c r="C34" s="24"/>
      <c r="D34" s="124"/>
    </row>
    <row r="35" spans="1:4" ht="36.75" customHeight="1">
      <c r="A35" s="24"/>
      <c r="B35" s="24"/>
      <c r="C35" s="24"/>
      <c r="D35" s="124"/>
    </row>
    <row r="36" spans="1:4" ht="36.75" customHeight="1">
      <c r="A36" s="24"/>
      <c r="B36" s="24"/>
      <c r="C36" s="24"/>
      <c r="D36" s="124"/>
    </row>
    <row r="37" spans="1:4" ht="36.75" customHeight="1">
      <c r="A37" s="24"/>
      <c r="B37" s="24"/>
      <c r="C37" s="24"/>
      <c r="D37" s="124"/>
    </row>
    <row r="38" spans="1:4" ht="18.75">
      <c r="A38" s="24"/>
      <c r="B38" s="24"/>
      <c r="C38" s="24"/>
      <c r="D38" s="124"/>
    </row>
    <row r="39" spans="1:4" ht="18.75">
      <c r="A39" s="24"/>
      <c r="B39" s="24"/>
      <c r="C39" s="24"/>
      <c r="D39" s="124"/>
    </row>
    <row r="40" spans="1:4" ht="18.75">
      <c r="A40" s="24"/>
      <c r="B40" s="24"/>
      <c r="C40" s="24"/>
      <c r="D40" s="124"/>
    </row>
    <row r="41" spans="1:4" ht="18.75">
      <c r="A41" s="24"/>
      <c r="B41" s="24"/>
      <c r="C41" s="24"/>
      <c r="D41" s="124"/>
    </row>
    <row r="42" spans="1:4" ht="18.75">
      <c r="A42" s="24"/>
      <c r="B42" s="24"/>
      <c r="C42" s="24"/>
      <c r="D42" s="124"/>
    </row>
    <row r="43" spans="1:4" ht="18.75">
      <c r="A43" s="24"/>
      <c r="B43" s="24"/>
      <c r="C43" s="24"/>
      <c r="D43" s="124"/>
    </row>
    <row r="44" spans="1:4" ht="18.75">
      <c r="A44" s="24"/>
      <c r="B44" s="24"/>
      <c r="C44" s="24"/>
      <c r="D44" s="124"/>
    </row>
    <row r="45" spans="1:4" ht="18.75">
      <c r="A45" s="24"/>
      <c r="B45" s="24"/>
      <c r="C45" s="24"/>
      <c r="D45" s="124"/>
    </row>
    <row r="46" spans="1:4" ht="18.75">
      <c r="A46" s="24"/>
      <c r="B46" s="24"/>
      <c r="C46" s="24"/>
      <c r="D46" s="124"/>
    </row>
    <row r="47" spans="1:4" ht="18.75">
      <c r="A47" s="24"/>
      <c r="B47" s="24"/>
      <c r="C47" s="24"/>
      <c r="D47" s="124"/>
    </row>
    <row r="48" spans="1:4" ht="18.75">
      <c r="A48" s="24"/>
      <c r="B48" s="24"/>
      <c r="C48" s="24"/>
      <c r="D48" s="124"/>
    </row>
    <row r="49" spans="1:4" ht="18.75">
      <c r="A49" s="24"/>
      <c r="B49" s="24"/>
      <c r="C49" s="24"/>
      <c r="D49" s="124"/>
    </row>
    <row r="50" spans="1:4" ht="18.75">
      <c r="A50" s="24"/>
      <c r="B50" s="24"/>
      <c r="C50" s="24"/>
      <c r="D50" s="124"/>
    </row>
    <row r="51" spans="1:4" ht="18.75">
      <c r="A51" s="24"/>
      <c r="B51" s="24"/>
      <c r="C51" s="24"/>
      <c r="D51" s="124"/>
    </row>
    <row r="52" spans="1:4" ht="18.75">
      <c r="A52" s="24"/>
      <c r="B52" s="24"/>
      <c r="C52" s="24"/>
      <c r="D52" s="124"/>
    </row>
    <row r="53" spans="1:4" ht="18.75">
      <c r="A53" s="24"/>
      <c r="B53" s="24"/>
      <c r="C53" s="24"/>
      <c r="D53" s="124"/>
    </row>
    <row r="54" spans="1:4" ht="18.75">
      <c r="A54" s="24"/>
      <c r="B54" s="24"/>
      <c r="C54" s="24"/>
      <c r="D54" s="124"/>
    </row>
    <row r="55" spans="1:4" ht="18.75">
      <c r="A55" s="24"/>
      <c r="B55" s="24"/>
      <c r="C55" s="24"/>
      <c r="D55" s="124"/>
    </row>
    <row r="56" spans="1:4" ht="18.75">
      <c r="A56" s="24"/>
      <c r="B56" s="24"/>
      <c r="C56" s="24"/>
      <c r="D56" s="124"/>
    </row>
    <row r="57" spans="1:4" ht="18.75">
      <c r="A57" s="24"/>
      <c r="B57" s="24"/>
      <c r="C57" s="24"/>
      <c r="D57" s="124"/>
    </row>
    <row r="58" spans="1:4" ht="18.75">
      <c r="A58" s="24"/>
      <c r="B58" s="24"/>
      <c r="C58" s="24"/>
      <c r="D58" s="124"/>
    </row>
    <row r="59" spans="1:4" ht="18.75">
      <c r="A59" s="24"/>
      <c r="B59" s="24"/>
      <c r="C59" s="24"/>
      <c r="D59" s="124"/>
    </row>
    <row r="60" spans="1:4" ht="18.75">
      <c r="A60" s="24"/>
      <c r="B60" s="24"/>
      <c r="C60" s="24"/>
      <c r="D60" s="124"/>
    </row>
    <row r="61" spans="1:4" ht="18.75">
      <c r="A61" s="24"/>
      <c r="B61" s="24"/>
      <c r="C61" s="24"/>
      <c r="D61" s="124"/>
    </row>
    <row r="62" spans="1:4" ht="18.75">
      <c r="A62" s="24"/>
      <c r="B62" s="24"/>
      <c r="C62" s="24"/>
      <c r="D62" s="124"/>
    </row>
    <row r="63" spans="1:4" ht="18.75">
      <c r="A63" s="24"/>
      <c r="B63" s="24"/>
      <c r="C63" s="24"/>
      <c r="D63" s="124"/>
    </row>
    <row r="64" spans="1:4" ht="18.75">
      <c r="A64" s="24"/>
      <c r="B64" s="24"/>
      <c r="C64" s="24"/>
      <c r="D64" s="124"/>
    </row>
    <row r="65" spans="1:4" ht="18.75">
      <c r="A65" s="24"/>
      <c r="B65" s="24"/>
      <c r="C65" s="24"/>
      <c r="D65" s="124"/>
    </row>
    <row r="66" spans="1:4" ht="18.75">
      <c r="A66" s="24"/>
      <c r="B66" s="24"/>
      <c r="C66" s="24"/>
      <c r="D66" s="124"/>
    </row>
    <row r="67" spans="1:4" ht="18.75">
      <c r="A67" s="24"/>
      <c r="B67" s="24"/>
      <c r="C67" s="24"/>
      <c r="D67" s="124"/>
    </row>
    <row r="68" spans="1:4" ht="18.75">
      <c r="A68" s="24"/>
      <c r="B68" s="24"/>
      <c r="C68" s="24"/>
      <c r="D68" s="124"/>
    </row>
    <row r="69" spans="1:4" ht="18.75">
      <c r="A69" s="24"/>
      <c r="B69" s="24"/>
      <c r="C69" s="24"/>
      <c r="D69" s="124"/>
    </row>
    <row r="70" spans="1:4" ht="18.75">
      <c r="A70" s="24"/>
      <c r="B70" s="24"/>
      <c r="C70" s="24"/>
      <c r="D70" s="124"/>
    </row>
    <row r="71" spans="1:4" ht="18.75">
      <c r="A71" s="24"/>
      <c r="B71" s="24"/>
      <c r="C71" s="24"/>
      <c r="D71" s="124"/>
    </row>
    <row r="72" spans="1:4" ht="18.75">
      <c r="A72" s="24"/>
      <c r="B72" s="24"/>
      <c r="C72" s="24"/>
      <c r="D72" s="124"/>
    </row>
    <row r="73" spans="1:4" ht="18.75">
      <c r="A73" s="24"/>
      <c r="B73" s="24"/>
      <c r="C73" s="24"/>
      <c r="D73" s="124"/>
    </row>
    <row r="74" spans="1:4" ht="18.75">
      <c r="A74" s="24"/>
      <c r="B74" s="24"/>
      <c r="C74" s="24"/>
      <c r="D74" s="124"/>
    </row>
    <row r="75" spans="1:4" ht="18.75">
      <c r="A75" s="24"/>
      <c r="B75" s="24"/>
      <c r="C75" s="24"/>
      <c r="D75" s="124"/>
    </row>
    <row r="76" spans="1:4" ht="18.75">
      <c r="A76" s="24"/>
      <c r="B76" s="24"/>
      <c r="C76" s="24"/>
      <c r="D76" s="124"/>
    </row>
    <row r="77" spans="1:4" ht="18.75">
      <c r="A77" s="24"/>
      <c r="B77" s="24"/>
      <c r="C77" s="24"/>
      <c r="D77" s="124"/>
    </row>
    <row r="78" spans="1:4" ht="18.75">
      <c r="A78" s="24"/>
      <c r="B78" s="24"/>
      <c r="C78" s="24"/>
      <c r="D78" s="124"/>
    </row>
    <row r="79" spans="1:4" ht="18.75">
      <c r="A79" s="24"/>
      <c r="B79" s="24"/>
      <c r="C79" s="24"/>
      <c r="D79" s="124"/>
    </row>
    <row r="80" spans="1:4" ht="18.75">
      <c r="A80" s="24"/>
      <c r="B80" s="24"/>
      <c r="C80" s="24"/>
      <c r="D80" s="124"/>
    </row>
    <row r="81" spans="1:4" ht="18.75">
      <c r="A81" s="24"/>
      <c r="B81" s="24"/>
      <c r="C81" s="24"/>
      <c r="D81" s="124"/>
    </row>
    <row r="82" spans="1:4" ht="18.75">
      <c r="A82" s="24"/>
      <c r="B82" s="24"/>
      <c r="C82" s="24"/>
      <c r="D82" s="124"/>
    </row>
    <row r="83" spans="1:4" ht="18.75">
      <c r="A83" s="24"/>
      <c r="B83" s="24"/>
      <c r="C83" s="24"/>
      <c r="D83" s="124"/>
    </row>
    <row r="84" spans="1:4" ht="18.75">
      <c r="A84" s="24"/>
      <c r="B84" s="24"/>
      <c r="C84" s="24"/>
      <c r="D84" s="124"/>
    </row>
    <row r="85" spans="1:4" ht="18.75">
      <c r="A85" s="24"/>
      <c r="B85" s="24"/>
      <c r="C85" s="24"/>
      <c r="D85" s="124"/>
    </row>
    <row r="86" spans="1:4" ht="18.75">
      <c r="A86" s="24"/>
      <c r="B86" s="24"/>
      <c r="C86" s="24"/>
      <c r="D86" s="124"/>
    </row>
    <row r="87" spans="1:4" ht="18.75">
      <c r="A87" s="24"/>
      <c r="B87" s="24"/>
      <c r="C87" s="24"/>
      <c r="D87" s="124"/>
    </row>
    <row r="88" spans="1:4" ht="18.75">
      <c r="A88" s="24"/>
      <c r="B88" s="24"/>
      <c r="C88" s="24"/>
      <c r="D88" s="124"/>
    </row>
    <row r="89" spans="1:4" ht="18.75">
      <c r="A89" s="24"/>
      <c r="B89" s="24"/>
      <c r="C89" s="24"/>
      <c r="D89" s="124"/>
    </row>
    <row r="90" spans="1:4" ht="18.75">
      <c r="A90" s="24"/>
      <c r="B90" s="24"/>
      <c r="C90" s="24"/>
      <c r="D90" s="124"/>
    </row>
    <row r="91" spans="1:4" ht="18.75">
      <c r="A91" s="24"/>
      <c r="B91" s="24"/>
      <c r="C91" s="24"/>
      <c r="D91" s="124"/>
    </row>
    <row r="92" spans="1:4" ht="18.75">
      <c r="A92" s="24"/>
      <c r="B92" s="24"/>
      <c r="C92" s="24"/>
      <c r="D92" s="124"/>
    </row>
    <row r="93" spans="1:4" ht="18.75">
      <c r="A93" s="24"/>
      <c r="B93" s="24"/>
      <c r="C93" s="24"/>
      <c r="D93" s="124"/>
    </row>
    <row r="94" spans="1:4" ht="18.75">
      <c r="A94" s="24"/>
      <c r="B94" s="24"/>
      <c r="C94" s="24"/>
      <c r="D94" s="124"/>
    </row>
    <row r="95" spans="1:4" ht="18.75">
      <c r="A95" s="24"/>
      <c r="B95" s="24"/>
      <c r="C95" s="24"/>
      <c r="D95" s="124"/>
    </row>
    <row r="96" spans="1:4" ht="18.75">
      <c r="A96" s="24"/>
      <c r="B96" s="24"/>
      <c r="C96" s="24"/>
      <c r="D96" s="124"/>
    </row>
  </sheetData>
  <sheetProtection/>
  <mergeCells count="1">
    <mergeCell ref="A2:D2"/>
  </mergeCells>
  <printOptions/>
  <pageMargins left="0.9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02"/>
  <sheetViews>
    <sheetView showZeros="0" workbookViewId="0" topLeftCell="A1">
      <pane xSplit="1" ySplit="5" topLeftCell="B6" activePane="bottomRight" state="frozen"/>
      <selection pane="bottomRight" activeCell="C10" sqref="C10"/>
    </sheetView>
  </sheetViews>
  <sheetFormatPr defaultColWidth="8.75390625" defaultRowHeight="14.25"/>
  <cols>
    <col min="1" max="1" width="38.625" style="47" customWidth="1"/>
    <col min="2" max="3" width="26.125" style="47" customWidth="1"/>
    <col min="4" max="4" width="26.125" style="50" customWidth="1"/>
    <col min="5" max="32" width="9.00390625" style="47" bestFit="1" customWidth="1"/>
    <col min="33" max="16384" width="8.75390625" style="47" customWidth="1"/>
  </cols>
  <sheetData>
    <row r="1" spans="1:4" s="8" customFormat="1" ht="14.25">
      <c r="A1" s="8" t="s">
        <v>97</v>
      </c>
      <c r="D1" s="53"/>
    </row>
    <row r="2" spans="1:4" s="46" customFormat="1" ht="28.5">
      <c r="A2" s="95" t="s">
        <v>98</v>
      </c>
      <c r="B2" s="95"/>
      <c r="C2" s="95"/>
      <c r="D2" s="95"/>
    </row>
    <row r="3" s="8" customFormat="1" ht="14.25">
      <c r="D3" s="56" t="s">
        <v>2</v>
      </c>
    </row>
    <row r="4" spans="1:4" s="94" customFormat="1" ht="18.75">
      <c r="A4" s="96" t="s">
        <v>99</v>
      </c>
      <c r="B4" s="96" t="s">
        <v>100</v>
      </c>
      <c r="C4" s="97" t="s">
        <v>67</v>
      </c>
      <c r="D4" s="98" t="s">
        <v>6</v>
      </c>
    </row>
    <row r="5" spans="1:4" s="94" customFormat="1" ht="18.75">
      <c r="A5" s="99" t="s">
        <v>69</v>
      </c>
      <c r="B5" s="100">
        <v>13741</v>
      </c>
      <c r="C5" s="100">
        <f>SUM(C6,C11,C15,C22,C28,C34,C40,C42,C47,C52,C57,C61,C66,C71,C74,C76,C79,C82,C86,C89,C94,C98,C101,C105)</f>
        <v>17309</v>
      </c>
      <c r="D5" s="101">
        <f>C5/B5*100</f>
        <v>125.96608689323921</v>
      </c>
    </row>
    <row r="6" spans="1:4" s="94" customFormat="1" ht="18.75">
      <c r="A6" s="99" t="s">
        <v>101</v>
      </c>
      <c r="B6" s="100">
        <v>431</v>
      </c>
      <c r="C6" s="100">
        <f>SUM(C7:C10)</f>
        <v>590</v>
      </c>
      <c r="D6" s="101">
        <f>C6/B6*100</f>
        <v>136.8909512761021</v>
      </c>
    </row>
    <row r="7" spans="1:4" s="73" customFormat="1" ht="18.75">
      <c r="A7" s="102" t="s">
        <v>102</v>
      </c>
      <c r="B7" s="103">
        <v>416</v>
      </c>
      <c r="C7" s="103">
        <v>538</v>
      </c>
      <c r="D7" s="104"/>
    </row>
    <row r="8" spans="1:4" s="73" customFormat="1" ht="18.75">
      <c r="A8" s="102" t="s">
        <v>103</v>
      </c>
      <c r="B8" s="103">
        <v>0</v>
      </c>
      <c r="C8" s="103">
        <v>0</v>
      </c>
      <c r="D8" s="104"/>
    </row>
    <row r="9" spans="1:4" s="73" customFormat="1" ht="18.75">
      <c r="A9" s="102" t="s">
        <v>104</v>
      </c>
      <c r="B9" s="103">
        <v>4</v>
      </c>
      <c r="C9" s="103">
        <v>0</v>
      </c>
      <c r="D9" s="104"/>
    </row>
    <row r="10" spans="1:4" s="73" customFormat="1" ht="18.75">
      <c r="A10" s="102" t="s">
        <v>105</v>
      </c>
      <c r="B10" s="103">
        <v>11</v>
      </c>
      <c r="C10" s="103">
        <v>52</v>
      </c>
      <c r="D10" s="104"/>
    </row>
    <row r="11" spans="1:4" s="94" customFormat="1" ht="18.75">
      <c r="A11" s="99" t="s">
        <v>106</v>
      </c>
      <c r="B11" s="100">
        <v>354</v>
      </c>
      <c r="C11" s="100">
        <f>SUM(C12:C14)</f>
        <v>489</v>
      </c>
      <c r="D11" s="101">
        <f>C11/B11*100</f>
        <v>138.135593220339</v>
      </c>
    </row>
    <row r="12" spans="1:4" s="73" customFormat="1" ht="18.75">
      <c r="A12" s="102" t="s">
        <v>102</v>
      </c>
      <c r="B12" s="103">
        <v>348</v>
      </c>
      <c r="C12" s="103">
        <v>426</v>
      </c>
      <c r="D12" s="104"/>
    </row>
    <row r="13" spans="1:4" s="73" customFormat="1" ht="18.75">
      <c r="A13" s="102" t="s">
        <v>107</v>
      </c>
      <c r="B13" s="103">
        <v>0</v>
      </c>
      <c r="C13" s="103">
        <v>0</v>
      </c>
      <c r="D13" s="104"/>
    </row>
    <row r="14" spans="1:4" s="73" customFormat="1" ht="18.75">
      <c r="A14" s="102" t="s">
        <v>108</v>
      </c>
      <c r="B14" s="103">
        <v>6</v>
      </c>
      <c r="C14" s="103">
        <v>63</v>
      </c>
      <c r="D14" s="104"/>
    </row>
    <row r="15" spans="1:4" s="94" customFormat="1" ht="18.75">
      <c r="A15" s="99" t="s">
        <v>109</v>
      </c>
      <c r="B15" s="100">
        <v>5118</v>
      </c>
      <c r="C15" s="100">
        <f>SUM(C16:C21)</f>
        <v>6010</v>
      </c>
      <c r="D15" s="101">
        <f>C15/B15*100</f>
        <v>117.42868307932785</v>
      </c>
    </row>
    <row r="16" spans="1:4" s="73" customFormat="1" ht="18.75">
      <c r="A16" s="102" t="s">
        <v>102</v>
      </c>
      <c r="B16" s="103">
        <v>2765</v>
      </c>
      <c r="C16" s="103">
        <v>3743</v>
      </c>
      <c r="D16" s="104"/>
    </row>
    <row r="17" spans="1:4" s="73" customFormat="1" ht="18.75">
      <c r="A17" s="102" t="s">
        <v>110</v>
      </c>
      <c r="B17" s="103">
        <v>30</v>
      </c>
      <c r="C17" s="103">
        <v>0</v>
      </c>
      <c r="D17" s="104"/>
    </row>
    <row r="18" spans="1:4" s="73" customFormat="1" ht="18.75">
      <c r="A18" s="102" t="s">
        <v>111</v>
      </c>
      <c r="B18" s="103">
        <v>786</v>
      </c>
      <c r="C18" s="103">
        <v>889</v>
      </c>
      <c r="D18" s="104"/>
    </row>
    <row r="19" spans="1:4" s="73" customFormat="1" ht="18.75">
      <c r="A19" s="102" t="s">
        <v>112</v>
      </c>
      <c r="B19" s="103">
        <v>354</v>
      </c>
      <c r="C19" s="103">
        <v>300</v>
      </c>
      <c r="D19" s="104"/>
    </row>
    <row r="20" spans="1:4" s="73" customFormat="1" ht="18.75">
      <c r="A20" s="102" t="s">
        <v>113</v>
      </c>
      <c r="B20" s="103">
        <v>382</v>
      </c>
      <c r="C20" s="103">
        <v>272</v>
      </c>
      <c r="D20" s="104"/>
    </row>
    <row r="21" spans="1:4" s="73" customFormat="1" ht="18.75">
      <c r="A21" s="102" t="s">
        <v>114</v>
      </c>
      <c r="B21" s="103">
        <v>801</v>
      </c>
      <c r="C21" s="103">
        <v>806</v>
      </c>
      <c r="D21" s="104"/>
    </row>
    <row r="22" spans="1:4" s="94" customFormat="1" ht="18.75">
      <c r="A22" s="99" t="s">
        <v>115</v>
      </c>
      <c r="B22" s="100">
        <v>357</v>
      </c>
      <c r="C22" s="100">
        <f>SUM(C23:C27)</f>
        <v>436</v>
      </c>
      <c r="D22" s="101">
        <f>C22/B22*100</f>
        <v>122.12885154061625</v>
      </c>
    </row>
    <row r="23" spans="1:4" s="73" customFormat="1" ht="18.75">
      <c r="A23" s="102" t="s">
        <v>102</v>
      </c>
      <c r="B23" s="103">
        <v>288</v>
      </c>
      <c r="C23" s="103">
        <v>310</v>
      </c>
      <c r="D23" s="104"/>
    </row>
    <row r="24" spans="1:4" s="73" customFormat="1" ht="18.75">
      <c r="A24" s="102" t="s">
        <v>116</v>
      </c>
      <c r="B24" s="103"/>
      <c r="C24" s="103">
        <v>16</v>
      </c>
      <c r="D24" s="104"/>
    </row>
    <row r="25" spans="1:4" s="73" customFormat="1" ht="18.75">
      <c r="A25" s="102" t="s">
        <v>117</v>
      </c>
      <c r="B25" s="103">
        <v>38</v>
      </c>
      <c r="C25" s="103">
        <v>50</v>
      </c>
      <c r="D25" s="104"/>
    </row>
    <row r="26" spans="1:4" s="73" customFormat="1" ht="18.75">
      <c r="A26" s="102" t="s">
        <v>118</v>
      </c>
      <c r="B26" s="103">
        <v>11</v>
      </c>
      <c r="C26" s="103">
        <v>40</v>
      </c>
      <c r="D26" s="104"/>
    </row>
    <row r="27" spans="1:4" s="73" customFormat="1" ht="18.75">
      <c r="A27" s="102" t="s">
        <v>119</v>
      </c>
      <c r="B27" s="103">
        <v>20</v>
      </c>
      <c r="C27" s="103">
        <v>20</v>
      </c>
      <c r="D27" s="104"/>
    </row>
    <row r="28" spans="1:4" s="94" customFormat="1" ht="18.75">
      <c r="A28" s="105" t="s">
        <v>120</v>
      </c>
      <c r="B28" s="100">
        <v>246</v>
      </c>
      <c r="C28" s="100">
        <f>SUM(C29:C33)</f>
        <v>274</v>
      </c>
      <c r="D28" s="101">
        <f>C28/B28*100</f>
        <v>111.3821138211382</v>
      </c>
    </row>
    <row r="29" spans="1:4" s="73" customFormat="1" ht="18.75">
      <c r="A29" s="102" t="s">
        <v>102</v>
      </c>
      <c r="B29" s="103">
        <v>137</v>
      </c>
      <c r="C29" s="103">
        <v>199</v>
      </c>
      <c r="D29" s="104"/>
    </row>
    <row r="30" spans="1:4" s="73" customFormat="1" ht="18.75">
      <c r="A30" s="102" t="s">
        <v>121</v>
      </c>
      <c r="B30" s="103">
        <v>18</v>
      </c>
      <c r="C30" s="103">
        <v>0</v>
      </c>
      <c r="D30" s="104"/>
    </row>
    <row r="31" spans="1:4" s="73" customFormat="1" ht="18.75">
      <c r="A31" s="102" t="s">
        <v>122</v>
      </c>
      <c r="B31" s="103">
        <v>25</v>
      </c>
      <c r="C31" s="103">
        <v>9</v>
      </c>
      <c r="D31" s="104"/>
    </row>
    <row r="32" spans="1:4" s="73" customFormat="1" ht="18.75">
      <c r="A32" s="102" t="s">
        <v>118</v>
      </c>
      <c r="B32" s="103">
        <v>66</v>
      </c>
      <c r="C32" s="103">
        <v>66</v>
      </c>
      <c r="D32" s="104"/>
    </row>
    <row r="33" spans="1:4" s="73" customFormat="1" ht="18.75">
      <c r="A33" s="102" t="s">
        <v>123</v>
      </c>
      <c r="B33" s="103">
        <v>0</v>
      </c>
      <c r="C33" s="103">
        <v>0</v>
      </c>
      <c r="D33" s="104"/>
    </row>
    <row r="34" spans="1:4" s="94" customFormat="1" ht="18.75">
      <c r="A34" s="99" t="s">
        <v>124</v>
      </c>
      <c r="B34" s="100">
        <v>1063</v>
      </c>
      <c r="C34" s="100">
        <f>SUM(C35:C39)</f>
        <v>1367</v>
      </c>
      <c r="D34" s="101">
        <f>C34/B34*100</f>
        <v>128.59830667920977</v>
      </c>
    </row>
    <row r="35" spans="1:4" s="73" customFormat="1" ht="18.75">
      <c r="A35" s="102" t="s">
        <v>102</v>
      </c>
      <c r="B35" s="103">
        <v>306</v>
      </c>
      <c r="C35" s="103">
        <v>393</v>
      </c>
      <c r="D35" s="104"/>
    </row>
    <row r="36" spans="1:4" s="73" customFormat="1" ht="18.75">
      <c r="A36" s="102" t="s">
        <v>125</v>
      </c>
      <c r="B36" s="103">
        <v>149</v>
      </c>
      <c r="C36" s="103">
        <v>232</v>
      </c>
      <c r="D36" s="104"/>
    </row>
    <row r="37" spans="1:4" s="73" customFormat="1" ht="18.75">
      <c r="A37" s="102" t="s">
        <v>110</v>
      </c>
      <c r="B37" s="103">
        <v>0</v>
      </c>
      <c r="C37" s="103">
        <v>2</v>
      </c>
      <c r="D37" s="104"/>
    </row>
    <row r="38" spans="1:4" s="73" customFormat="1" ht="18.75">
      <c r="A38" s="102" t="s">
        <v>126</v>
      </c>
      <c r="B38" s="103"/>
      <c r="C38" s="103">
        <v>1</v>
      </c>
      <c r="D38" s="104"/>
    </row>
    <row r="39" spans="1:4" s="73" customFormat="1" ht="18.75">
      <c r="A39" s="102" t="s">
        <v>127</v>
      </c>
      <c r="B39" s="103">
        <v>608</v>
      </c>
      <c r="C39" s="103">
        <v>739</v>
      </c>
      <c r="D39" s="104"/>
    </row>
    <row r="40" spans="1:4" s="94" customFormat="1" ht="18.75">
      <c r="A40" s="99" t="s">
        <v>128</v>
      </c>
      <c r="B40" s="100">
        <v>200</v>
      </c>
      <c r="C40" s="100">
        <f>SUM(C41:C41)</f>
        <v>200</v>
      </c>
      <c r="D40" s="101">
        <f>C40/B40*100</f>
        <v>100</v>
      </c>
    </row>
    <row r="41" spans="1:4" s="73" customFormat="1" ht="18.75">
      <c r="A41" s="102" t="s">
        <v>129</v>
      </c>
      <c r="B41" s="103">
        <v>200</v>
      </c>
      <c r="C41" s="103">
        <v>200</v>
      </c>
      <c r="D41" s="104"/>
    </row>
    <row r="42" spans="1:4" s="94" customFormat="1" ht="18.75">
      <c r="A42" s="99" t="s">
        <v>130</v>
      </c>
      <c r="B42" s="100">
        <v>459</v>
      </c>
      <c r="C42" s="100">
        <f>SUM(C43:C46)</f>
        <v>308</v>
      </c>
      <c r="D42" s="101">
        <f>C42/B42*100</f>
        <v>67.10239651416123</v>
      </c>
    </row>
    <row r="43" spans="1:4" s="73" customFormat="1" ht="18.75">
      <c r="A43" s="102" t="s">
        <v>102</v>
      </c>
      <c r="B43" s="103">
        <v>173</v>
      </c>
      <c r="C43" s="103">
        <v>215</v>
      </c>
      <c r="D43" s="104"/>
    </row>
    <row r="44" spans="1:4" s="73" customFormat="1" ht="18.75">
      <c r="A44" s="102" t="s">
        <v>110</v>
      </c>
      <c r="B44" s="103">
        <v>5</v>
      </c>
      <c r="C44" s="103">
        <v>15</v>
      </c>
      <c r="D44" s="104"/>
    </row>
    <row r="45" spans="1:4" s="73" customFormat="1" ht="18.75">
      <c r="A45" s="102" t="s">
        <v>118</v>
      </c>
      <c r="B45" s="103">
        <v>22</v>
      </c>
      <c r="C45" s="103">
        <v>28</v>
      </c>
      <c r="D45" s="104"/>
    </row>
    <row r="46" spans="1:4" s="73" customFormat="1" ht="18.75">
      <c r="A46" s="102" t="s">
        <v>131</v>
      </c>
      <c r="B46" s="103">
        <v>259</v>
      </c>
      <c r="C46" s="103">
        <v>50</v>
      </c>
      <c r="D46" s="104"/>
    </row>
    <row r="47" spans="1:4" s="94" customFormat="1" ht="18.75">
      <c r="A47" s="99" t="s">
        <v>132</v>
      </c>
      <c r="B47" s="100">
        <v>115</v>
      </c>
      <c r="C47" s="100">
        <f>SUM(C48:C51)</f>
        <v>248</v>
      </c>
      <c r="D47" s="101">
        <f>C47/B47*100</f>
        <v>215.65217391304347</v>
      </c>
    </row>
    <row r="48" spans="1:4" s="73" customFormat="1" ht="18.75">
      <c r="A48" s="102" t="s">
        <v>102</v>
      </c>
      <c r="B48" s="103">
        <v>63</v>
      </c>
      <c r="C48" s="103">
        <v>79</v>
      </c>
      <c r="D48" s="104"/>
    </row>
    <row r="49" spans="1:4" s="73" customFormat="1" ht="18.75">
      <c r="A49" s="102" t="s">
        <v>133</v>
      </c>
      <c r="B49" s="103">
        <v>0</v>
      </c>
      <c r="C49" s="103">
        <v>0</v>
      </c>
      <c r="D49" s="104"/>
    </row>
    <row r="50" spans="1:4" s="73" customFormat="1" ht="18.75">
      <c r="A50" s="102" t="s">
        <v>118</v>
      </c>
      <c r="B50" s="103">
        <v>5</v>
      </c>
      <c r="C50" s="103">
        <v>11</v>
      </c>
      <c r="D50" s="104"/>
    </row>
    <row r="51" spans="1:4" s="73" customFormat="1" ht="18.75">
      <c r="A51" s="102" t="s">
        <v>134</v>
      </c>
      <c r="B51" s="103">
        <v>47</v>
      </c>
      <c r="C51" s="103">
        <v>158</v>
      </c>
      <c r="D51" s="104"/>
    </row>
    <row r="52" spans="1:4" s="94" customFormat="1" ht="18.75">
      <c r="A52" s="99" t="s">
        <v>135</v>
      </c>
      <c r="B52" s="100">
        <v>754</v>
      </c>
      <c r="C52" s="100">
        <f>SUM(C53:C56)</f>
        <v>821</v>
      </c>
      <c r="D52" s="101">
        <f>C52/B52*100</f>
        <v>108.88594164456234</v>
      </c>
    </row>
    <row r="53" spans="1:4" s="73" customFormat="1" ht="18.75">
      <c r="A53" s="102" t="s">
        <v>102</v>
      </c>
      <c r="B53" s="103">
        <v>401</v>
      </c>
      <c r="C53" s="103">
        <v>512</v>
      </c>
      <c r="D53" s="104"/>
    </row>
    <row r="54" spans="1:4" s="73" customFormat="1" ht="18.75">
      <c r="A54" s="102" t="s">
        <v>110</v>
      </c>
      <c r="B54" s="103">
        <v>118</v>
      </c>
      <c r="C54" s="103">
        <v>56</v>
      </c>
      <c r="D54" s="104"/>
    </row>
    <row r="55" spans="1:4" s="73" customFormat="1" ht="18.75">
      <c r="A55" s="102" t="s">
        <v>118</v>
      </c>
      <c r="B55" s="103">
        <v>115</v>
      </c>
      <c r="C55" s="103">
        <v>132</v>
      </c>
      <c r="D55" s="104"/>
    </row>
    <row r="56" spans="1:4" s="73" customFormat="1" ht="18.75">
      <c r="A56" s="102" t="s">
        <v>136</v>
      </c>
      <c r="B56" s="103">
        <v>120</v>
      </c>
      <c r="C56" s="103">
        <v>121</v>
      </c>
      <c r="D56" s="104"/>
    </row>
    <row r="57" spans="1:4" s="94" customFormat="1" ht="18.75">
      <c r="A57" s="99" t="s">
        <v>137</v>
      </c>
      <c r="B57" s="100">
        <v>490</v>
      </c>
      <c r="C57" s="100">
        <f>SUM(C58:C60)</f>
        <v>563</v>
      </c>
      <c r="D57" s="101">
        <f aca="true" t="shared" si="0" ref="D57:D61">C57/B57*100</f>
        <v>114.89795918367346</v>
      </c>
    </row>
    <row r="58" spans="1:4" s="73" customFormat="1" ht="18.75">
      <c r="A58" s="102" t="s">
        <v>102</v>
      </c>
      <c r="B58" s="103">
        <v>453</v>
      </c>
      <c r="C58" s="103">
        <v>543</v>
      </c>
      <c r="D58" s="104"/>
    </row>
    <row r="59" spans="1:4" s="73" customFormat="1" ht="18.75">
      <c r="A59" s="102" t="s">
        <v>138</v>
      </c>
      <c r="B59" s="103">
        <v>20</v>
      </c>
      <c r="C59" s="103">
        <v>20</v>
      </c>
      <c r="D59" s="104"/>
    </row>
    <row r="60" spans="1:4" s="73" customFormat="1" ht="18.75">
      <c r="A60" s="102" t="s">
        <v>139</v>
      </c>
      <c r="B60" s="103">
        <v>17</v>
      </c>
      <c r="C60" s="103">
        <v>0</v>
      </c>
      <c r="D60" s="104">
        <f t="shared" si="0"/>
        <v>0</v>
      </c>
    </row>
    <row r="61" spans="1:4" s="94" customFormat="1" ht="18.75">
      <c r="A61" s="99" t="s">
        <v>140</v>
      </c>
      <c r="B61" s="100">
        <v>1569</v>
      </c>
      <c r="C61" s="100">
        <f>SUM(C62:C65)</f>
        <v>1926</v>
      </c>
      <c r="D61" s="101">
        <f t="shared" si="0"/>
        <v>122.75334608030593</v>
      </c>
    </row>
    <row r="62" spans="1:4" s="73" customFormat="1" ht="18.75">
      <c r="A62" s="102" t="s">
        <v>102</v>
      </c>
      <c r="B62" s="103">
        <v>1063</v>
      </c>
      <c r="C62" s="103">
        <v>1290</v>
      </c>
      <c r="D62" s="104"/>
    </row>
    <row r="63" spans="1:4" s="73" customFormat="1" ht="18.75">
      <c r="A63" s="102" t="s">
        <v>110</v>
      </c>
      <c r="B63" s="103">
        <v>0</v>
      </c>
      <c r="C63" s="103">
        <v>5</v>
      </c>
      <c r="D63" s="104"/>
    </row>
    <row r="64" spans="1:4" s="73" customFormat="1" ht="18.75">
      <c r="A64" s="102" t="s">
        <v>118</v>
      </c>
      <c r="B64" s="103">
        <v>495</v>
      </c>
      <c r="C64" s="103">
        <v>621</v>
      </c>
      <c r="D64" s="104"/>
    </row>
    <row r="65" spans="1:4" s="73" customFormat="1" ht="18.75">
      <c r="A65" s="102" t="s">
        <v>141</v>
      </c>
      <c r="B65" s="103">
        <v>11</v>
      </c>
      <c r="C65" s="103">
        <v>10</v>
      </c>
      <c r="D65" s="104"/>
    </row>
    <row r="66" spans="1:4" s="94" customFormat="1" ht="18.75">
      <c r="A66" s="99" t="s">
        <v>142</v>
      </c>
      <c r="B66" s="100">
        <v>0</v>
      </c>
      <c r="C66" s="100">
        <f>SUM(C67:C70)</f>
        <v>0</v>
      </c>
      <c r="D66" s="101">
        <v>0</v>
      </c>
    </row>
    <row r="67" spans="1:4" s="73" customFormat="1" ht="18.75">
      <c r="A67" s="102" t="s">
        <v>102</v>
      </c>
      <c r="B67" s="103"/>
      <c r="C67" s="103"/>
      <c r="D67" s="104"/>
    </row>
    <row r="68" spans="1:4" s="73" customFormat="1" ht="18.75">
      <c r="A68" s="102" t="s">
        <v>143</v>
      </c>
      <c r="B68" s="103"/>
      <c r="C68" s="103"/>
      <c r="D68" s="104"/>
    </row>
    <row r="69" spans="1:4" s="73" customFormat="1" ht="18.75">
      <c r="A69" s="102" t="s">
        <v>118</v>
      </c>
      <c r="B69" s="103"/>
      <c r="C69" s="103"/>
      <c r="D69" s="104"/>
    </row>
    <row r="70" spans="1:4" s="73" customFormat="1" ht="18.75">
      <c r="A70" s="102" t="s">
        <v>144</v>
      </c>
      <c r="B70" s="103"/>
      <c r="C70" s="103"/>
      <c r="D70" s="104">
        <v>0</v>
      </c>
    </row>
    <row r="71" spans="1:4" s="94" customFormat="1" ht="18.75">
      <c r="A71" s="99" t="s">
        <v>145</v>
      </c>
      <c r="B71" s="100">
        <v>38</v>
      </c>
      <c r="C71" s="100">
        <f>SUM(C72:C73)</f>
        <v>36</v>
      </c>
      <c r="D71" s="101">
        <f>C71/B71*100</f>
        <v>94.73684210526315</v>
      </c>
    </row>
    <row r="72" spans="1:4" s="73" customFormat="1" ht="18.75">
      <c r="A72" s="102" t="s">
        <v>102</v>
      </c>
      <c r="B72" s="103">
        <v>26</v>
      </c>
      <c r="C72" s="103">
        <v>26</v>
      </c>
      <c r="D72" s="104"/>
    </row>
    <row r="73" spans="1:4" s="73" customFormat="1" ht="18.75">
      <c r="A73" s="102" t="s">
        <v>146</v>
      </c>
      <c r="B73" s="103">
        <v>12</v>
      </c>
      <c r="C73" s="103">
        <v>10</v>
      </c>
      <c r="D73" s="104"/>
    </row>
    <row r="74" spans="1:4" s="94" customFormat="1" ht="18.75">
      <c r="A74" s="99" t="s">
        <v>147</v>
      </c>
      <c r="B74" s="100">
        <v>29</v>
      </c>
      <c r="C74" s="100">
        <f>SUM(C75:C75)</f>
        <v>37</v>
      </c>
      <c r="D74" s="101">
        <f aca="true" t="shared" si="1" ref="D74:D79">C74/B74*100</f>
        <v>127.58620689655173</v>
      </c>
    </row>
    <row r="75" spans="1:4" s="73" customFormat="1" ht="18.75">
      <c r="A75" s="102" t="s">
        <v>102</v>
      </c>
      <c r="B75" s="103">
        <v>29</v>
      </c>
      <c r="C75" s="103">
        <v>37</v>
      </c>
      <c r="D75" s="104"/>
    </row>
    <row r="76" spans="1:4" s="94" customFormat="1" ht="18.75">
      <c r="A76" s="99" t="s">
        <v>148</v>
      </c>
      <c r="B76" s="100">
        <v>104</v>
      </c>
      <c r="C76" s="100">
        <f>SUM(C77:C78)</f>
        <v>124</v>
      </c>
      <c r="D76" s="101">
        <f t="shared" si="1"/>
        <v>119.23076923076923</v>
      </c>
    </row>
    <row r="77" spans="1:4" s="73" customFormat="1" ht="18.75">
      <c r="A77" s="102" t="s">
        <v>149</v>
      </c>
      <c r="B77" s="103">
        <v>104</v>
      </c>
      <c r="C77" s="103">
        <v>124</v>
      </c>
      <c r="D77" s="104"/>
    </row>
    <row r="78" spans="1:4" s="73" customFormat="1" ht="18.75">
      <c r="A78" s="102" t="s">
        <v>150</v>
      </c>
      <c r="B78" s="103">
        <v>0</v>
      </c>
      <c r="C78" s="103">
        <v>0</v>
      </c>
      <c r="D78" s="104"/>
    </row>
    <row r="79" spans="1:4" s="94" customFormat="1" ht="18.75">
      <c r="A79" s="99" t="s">
        <v>151</v>
      </c>
      <c r="B79" s="100">
        <v>17</v>
      </c>
      <c r="C79" s="100">
        <f>SUM(C80:C81)</f>
        <v>38</v>
      </c>
      <c r="D79" s="101">
        <f t="shared" si="1"/>
        <v>223.52941176470588</v>
      </c>
    </row>
    <row r="80" spans="1:4" s="73" customFormat="1" ht="18.75">
      <c r="A80" s="102" t="s">
        <v>102</v>
      </c>
      <c r="B80" s="103">
        <v>15</v>
      </c>
      <c r="C80" s="103">
        <v>33</v>
      </c>
      <c r="D80" s="104"/>
    </row>
    <row r="81" spans="1:4" s="73" customFormat="1" ht="18.75">
      <c r="A81" s="102" t="s">
        <v>152</v>
      </c>
      <c r="B81" s="103">
        <v>2</v>
      </c>
      <c r="C81" s="103">
        <v>5</v>
      </c>
      <c r="D81" s="104"/>
    </row>
    <row r="82" spans="1:4" s="94" customFormat="1" ht="18.75">
      <c r="A82" s="99" t="s">
        <v>153</v>
      </c>
      <c r="B82" s="100">
        <v>427</v>
      </c>
      <c r="C82" s="100">
        <f>SUM(C83:C85)</f>
        <v>492</v>
      </c>
      <c r="D82" s="101">
        <f>C82/B82*100</f>
        <v>115.22248243559719</v>
      </c>
    </row>
    <row r="83" spans="1:4" s="73" customFormat="1" ht="18.75">
      <c r="A83" s="102" t="s">
        <v>102</v>
      </c>
      <c r="B83" s="103">
        <v>370</v>
      </c>
      <c r="C83" s="103">
        <v>156</v>
      </c>
      <c r="D83" s="104"/>
    </row>
    <row r="84" spans="1:4" s="73" customFormat="1" ht="18.75">
      <c r="A84" s="102" t="s">
        <v>110</v>
      </c>
      <c r="B84" s="103">
        <v>0</v>
      </c>
      <c r="C84" s="103">
        <v>4</v>
      </c>
      <c r="D84" s="104"/>
    </row>
    <row r="85" spans="1:4" s="73" customFormat="1" ht="18.75">
      <c r="A85" s="102" t="s">
        <v>154</v>
      </c>
      <c r="B85" s="103">
        <v>57</v>
      </c>
      <c r="C85" s="103">
        <v>332</v>
      </c>
      <c r="D85" s="104"/>
    </row>
    <row r="86" spans="1:4" s="94" customFormat="1" ht="18.75">
      <c r="A86" s="99" t="s">
        <v>155</v>
      </c>
      <c r="B86" s="100">
        <v>309</v>
      </c>
      <c r="C86" s="100">
        <f>SUM(C87:C88)</f>
        <v>328</v>
      </c>
      <c r="D86" s="101">
        <f>C86/B86*100</f>
        <v>106.14886731391586</v>
      </c>
    </row>
    <row r="87" spans="1:4" s="73" customFormat="1" ht="18.75">
      <c r="A87" s="102" t="s">
        <v>102</v>
      </c>
      <c r="B87" s="103">
        <v>309</v>
      </c>
      <c r="C87" s="103">
        <v>219</v>
      </c>
      <c r="D87" s="104"/>
    </row>
    <row r="88" spans="1:4" s="73" customFormat="1" ht="18.75">
      <c r="A88" s="102" t="s">
        <v>118</v>
      </c>
      <c r="B88" s="103"/>
      <c r="C88" s="103">
        <v>109</v>
      </c>
      <c r="D88" s="104"/>
    </row>
    <row r="89" spans="1:4" s="94" customFormat="1" ht="18.75">
      <c r="A89" s="99" t="s">
        <v>156</v>
      </c>
      <c r="B89" s="100">
        <v>434</v>
      </c>
      <c r="C89" s="100">
        <f>SUM(C90:C93)</f>
        <v>1050</v>
      </c>
      <c r="D89" s="101">
        <f>C89/B89*100</f>
        <v>241.93548387096774</v>
      </c>
    </row>
    <row r="90" spans="1:4" s="73" customFormat="1" ht="18.75">
      <c r="A90" s="102" t="s">
        <v>102</v>
      </c>
      <c r="B90" s="103">
        <v>259</v>
      </c>
      <c r="C90" s="103">
        <v>301</v>
      </c>
      <c r="D90" s="104"/>
    </row>
    <row r="91" spans="1:4" s="73" customFormat="1" ht="18.75">
      <c r="A91" s="102" t="s">
        <v>110</v>
      </c>
      <c r="B91" s="103">
        <v>16</v>
      </c>
      <c r="C91" s="103">
        <v>0</v>
      </c>
      <c r="D91" s="104"/>
    </row>
    <row r="92" spans="1:4" s="73" customFormat="1" ht="18.75">
      <c r="A92" s="102" t="s">
        <v>118</v>
      </c>
      <c r="B92" s="103">
        <v>14</v>
      </c>
      <c r="C92" s="103">
        <v>15</v>
      </c>
      <c r="D92" s="104"/>
    </row>
    <row r="93" spans="1:4" s="73" customFormat="1" ht="18.75">
      <c r="A93" s="102" t="s">
        <v>157</v>
      </c>
      <c r="B93" s="103">
        <v>145</v>
      </c>
      <c r="C93" s="103">
        <v>734</v>
      </c>
      <c r="D93" s="104"/>
    </row>
    <row r="94" spans="1:4" s="94" customFormat="1" ht="18.75">
      <c r="A94" s="99" t="s">
        <v>158</v>
      </c>
      <c r="B94" s="100">
        <v>337</v>
      </c>
      <c r="C94" s="100">
        <f>SUM(C95:C97)</f>
        <v>398</v>
      </c>
      <c r="D94" s="101">
        <f>C94/B94*100</f>
        <v>118.10089020771512</v>
      </c>
    </row>
    <row r="95" spans="1:4" s="73" customFormat="1" ht="18.75">
      <c r="A95" s="102" t="s">
        <v>102</v>
      </c>
      <c r="B95" s="103">
        <v>151</v>
      </c>
      <c r="C95" s="103">
        <v>141</v>
      </c>
      <c r="D95" s="104"/>
    </row>
    <row r="96" spans="1:4" s="73" customFormat="1" ht="18.75">
      <c r="A96" s="102" t="s">
        <v>118</v>
      </c>
      <c r="B96" s="103">
        <v>11</v>
      </c>
      <c r="C96" s="103">
        <v>69</v>
      </c>
      <c r="D96" s="104"/>
    </row>
    <row r="97" spans="1:4" s="73" customFormat="1" ht="18.75">
      <c r="A97" s="102" t="s">
        <v>159</v>
      </c>
      <c r="B97" s="103">
        <v>175</v>
      </c>
      <c r="C97" s="103">
        <v>188</v>
      </c>
      <c r="D97" s="104"/>
    </row>
    <row r="98" spans="1:4" s="94" customFormat="1" ht="18.75">
      <c r="A98" s="99" t="s">
        <v>160</v>
      </c>
      <c r="B98" s="100">
        <v>111</v>
      </c>
      <c r="C98" s="100">
        <f>C99+C100</f>
        <v>158</v>
      </c>
      <c r="D98" s="101">
        <f>C98/B98*100</f>
        <v>142.34234234234233</v>
      </c>
    </row>
    <row r="99" spans="1:4" s="73" customFormat="1" ht="18.75">
      <c r="A99" s="102" t="s">
        <v>102</v>
      </c>
      <c r="B99" s="103">
        <v>106</v>
      </c>
      <c r="C99" s="103">
        <v>146</v>
      </c>
      <c r="D99" s="104"/>
    </row>
    <row r="100" spans="1:3" s="73" customFormat="1" ht="18.75">
      <c r="A100" s="102" t="s">
        <v>161</v>
      </c>
      <c r="B100" s="103">
        <v>5</v>
      </c>
      <c r="C100" s="103">
        <v>12</v>
      </c>
    </row>
    <row r="101" spans="1:4" s="94" customFormat="1" ht="18.75">
      <c r="A101" s="99" t="s">
        <v>162</v>
      </c>
      <c r="B101" s="100">
        <v>474</v>
      </c>
      <c r="C101" s="100">
        <f>SUM(C102:C104)</f>
        <v>711</v>
      </c>
      <c r="D101" s="101">
        <f>C101/B101*100</f>
        <v>150</v>
      </c>
    </row>
    <row r="102" spans="1:4" s="73" customFormat="1" ht="18.75">
      <c r="A102" s="102" t="s">
        <v>102</v>
      </c>
      <c r="B102" s="103">
        <v>287</v>
      </c>
      <c r="C102" s="103">
        <v>354</v>
      </c>
      <c r="D102" s="104"/>
    </row>
    <row r="103" spans="1:4" s="73" customFormat="1" ht="18.75">
      <c r="A103" s="102" t="s">
        <v>118</v>
      </c>
      <c r="B103" s="103"/>
      <c r="C103" s="103">
        <v>25</v>
      </c>
      <c r="D103" s="104"/>
    </row>
    <row r="104" spans="1:4" s="73" customFormat="1" ht="18.75">
      <c r="A104" s="102" t="s">
        <v>163</v>
      </c>
      <c r="B104" s="103">
        <v>187</v>
      </c>
      <c r="C104" s="103">
        <v>332</v>
      </c>
      <c r="D104" s="104"/>
    </row>
    <row r="105" spans="1:4" s="94" customFormat="1" ht="18.75">
      <c r="A105" s="99" t="s">
        <v>164</v>
      </c>
      <c r="B105" s="100">
        <v>305</v>
      </c>
      <c r="C105" s="100">
        <f>SUM(C106:C107)</f>
        <v>705</v>
      </c>
      <c r="D105" s="101">
        <f aca="true" t="shared" si="2" ref="D105:D109">C105/B105*100</f>
        <v>231.14754098360658</v>
      </c>
    </row>
    <row r="106" spans="1:4" s="94" customFormat="1" ht="18.75">
      <c r="A106" s="99" t="s">
        <v>165</v>
      </c>
      <c r="B106" s="100">
        <v>27</v>
      </c>
      <c r="C106" s="100">
        <v>0</v>
      </c>
      <c r="D106" s="101"/>
    </row>
    <row r="107" spans="1:4" s="73" customFormat="1" ht="18.75">
      <c r="A107" s="102" t="s">
        <v>166</v>
      </c>
      <c r="B107" s="103">
        <v>278</v>
      </c>
      <c r="C107" s="103">
        <v>705</v>
      </c>
      <c r="D107" s="104"/>
    </row>
    <row r="108" spans="1:4" s="94" customFormat="1" ht="18.75">
      <c r="A108" s="99" t="s">
        <v>167</v>
      </c>
      <c r="B108" s="100">
        <v>310</v>
      </c>
      <c r="C108" s="100">
        <f>C109</f>
        <v>379</v>
      </c>
      <c r="D108" s="101">
        <f t="shared" si="2"/>
        <v>122.25806451612904</v>
      </c>
    </row>
    <row r="109" spans="1:4" s="94" customFormat="1" ht="18.75">
      <c r="A109" s="99" t="s">
        <v>168</v>
      </c>
      <c r="B109" s="100">
        <v>310</v>
      </c>
      <c r="C109" s="100">
        <f>SUM(C110:C114)</f>
        <v>379</v>
      </c>
      <c r="D109" s="101">
        <f t="shared" si="2"/>
        <v>122.25806451612904</v>
      </c>
    </row>
    <row r="110" spans="1:4" s="73" customFormat="1" ht="18.75">
      <c r="A110" s="102" t="s">
        <v>169</v>
      </c>
      <c r="B110" s="103">
        <v>13</v>
      </c>
      <c r="C110" s="103">
        <v>16</v>
      </c>
      <c r="D110" s="104"/>
    </row>
    <row r="111" spans="1:4" s="73" customFormat="1" ht="18.75">
      <c r="A111" s="102" t="s">
        <v>170</v>
      </c>
      <c r="B111" s="103">
        <v>10</v>
      </c>
      <c r="C111" s="103">
        <v>20</v>
      </c>
      <c r="D111" s="104"/>
    </row>
    <row r="112" spans="1:4" s="73" customFormat="1" ht="18.75">
      <c r="A112" s="102" t="s">
        <v>171</v>
      </c>
      <c r="B112" s="103">
        <v>11</v>
      </c>
      <c r="C112" s="103">
        <v>0</v>
      </c>
      <c r="D112" s="104"/>
    </row>
    <row r="113" spans="1:4" s="73" customFormat="1" ht="18.75">
      <c r="A113" s="102" t="s">
        <v>172</v>
      </c>
      <c r="B113" s="103">
        <v>240</v>
      </c>
      <c r="C113" s="103">
        <v>236</v>
      </c>
      <c r="D113" s="104"/>
    </row>
    <row r="114" spans="1:4" s="94" customFormat="1" ht="18.75">
      <c r="A114" s="99" t="s">
        <v>173</v>
      </c>
      <c r="B114" s="100">
        <v>36</v>
      </c>
      <c r="C114" s="100">
        <v>107</v>
      </c>
      <c r="D114" s="101">
        <f>C114/B114*100</f>
        <v>297.22222222222223</v>
      </c>
    </row>
    <row r="115" spans="1:4" s="94" customFormat="1" ht="18.75">
      <c r="A115" s="99" t="s">
        <v>174</v>
      </c>
      <c r="B115" s="100">
        <v>8659</v>
      </c>
      <c r="C115" s="100">
        <f>SUM(C116,C120,C129,C133,C138,C144)</f>
        <v>9741</v>
      </c>
      <c r="D115" s="101">
        <f aca="true" t="shared" si="3" ref="D115:D120">C115/B115*100</f>
        <v>112.49566924587135</v>
      </c>
    </row>
    <row r="116" spans="1:4" s="94" customFormat="1" ht="18.75">
      <c r="A116" s="99" t="s">
        <v>175</v>
      </c>
      <c r="B116" s="100">
        <v>116</v>
      </c>
      <c r="C116" s="100">
        <f>SUM(C117:C119)</f>
        <v>227</v>
      </c>
      <c r="D116" s="101">
        <f t="shared" si="3"/>
        <v>195.68965517241378</v>
      </c>
    </row>
    <row r="117" spans="1:4" s="73" customFormat="1" ht="18.75">
      <c r="A117" s="102" t="s">
        <v>176</v>
      </c>
      <c r="B117" s="103">
        <v>8</v>
      </c>
      <c r="C117" s="103">
        <v>19</v>
      </c>
      <c r="D117" s="104"/>
    </row>
    <row r="118" spans="1:4" s="73" customFormat="1" ht="18.75">
      <c r="A118" s="102" t="s">
        <v>177</v>
      </c>
      <c r="B118" s="103">
        <v>108</v>
      </c>
      <c r="C118" s="103">
        <v>208</v>
      </c>
      <c r="D118" s="104"/>
    </row>
    <row r="119" spans="1:4" s="73" customFormat="1" ht="18.75">
      <c r="A119" s="102" t="s">
        <v>178</v>
      </c>
      <c r="B119" s="103">
        <v>0</v>
      </c>
      <c r="C119" s="103">
        <v>0</v>
      </c>
      <c r="D119" s="104"/>
    </row>
    <row r="120" spans="1:4" s="94" customFormat="1" ht="18.75">
      <c r="A120" s="99" t="s">
        <v>179</v>
      </c>
      <c r="B120" s="100">
        <v>6448</v>
      </c>
      <c r="C120" s="100">
        <f>SUM(C121:C128)</f>
        <v>6785</v>
      </c>
      <c r="D120" s="101">
        <f t="shared" si="3"/>
        <v>105.22642679900744</v>
      </c>
    </row>
    <row r="121" spans="1:4" s="73" customFormat="1" ht="18.75">
      <c r="A121" s="102" t="s">
        <v>102</v>
      </c>
      <c r="B121" s="103">
        <v>3163</v>
      </c>
      <c r="C121" s="103">
        <v>3576</v>
      </c>
      <c r="D121" s="104"/>
    </row>
    <row r="122" spans="1:4" s="73" customFormat="1" ht="18.75">
      <c r="A122" s="102" t="s">
        <v>110</v>
      </c>
      <c r="B122" s="103">
        <v>745</v>
      </c>
      <c r="C122" s="103">
        <v>816</v>
      </c>
      <c r="D122" s="104"/>
    </row>
    <row r="123" spans="1:4" s="73" customFormat="1" ht="18.75">
      <c r="A123" s="102" t="s">
        <v>180</v>
      </c>
      <c r="B123" s="103">
        <v>20</v>
      </c>
      <c r="C123" s="103">
        <v>0</v>
      </c>
      <c r="D123" s="104"/>
    </row>
    <row r="124" spans="1:4" s="73" customFormat="1" ht="18.75">
      <c r="A124" s="102" t="s">
        <v>181</v>
      </c>
      <c r="B124" s="103">
        <v>5</v>
      </c>
      <c r="C124" s="103">
        <v>8</v>
      </c>
      <c r="D124" s="104"/>
    </row>
    <row r="125" spans="1:4" s="73" customFormat="1" ht="18.75">
      <c r="A125" s="102" t="s">
        <v>182</v>
      </c>
      <c r="B125" s="103">
        <v>0</v>
      </c>
      <c r="C125" s="103">
        <v>0</v>
      </c>
      <c r="D125" s="104"/>
    </row>
    <row r="126" spans="1:4" s="73" customFormat="1" ht="18.75">
      <c r="A126" s="102" t="s">
        <v>183</v>
      </c>
      <c r="B126" s="103">
        <v>1712</v>
      </c>
      <c r="C126" s="103">
        <v>1173</v>
      </c>
      <c r="D126" s="104"/>
    </row>
    <row r="127" spans="1:4" s="73" customFormat="1" ht="18.75">
      <c r="A127" s="102" t="s">
        <v>184</v>
      </c>
      <c r="B127" s="103">
        <v>130</v>
      </c>
      <c r="C127" s="103">
        <v>504</v>
      </c>
      <c r="D127" s="104"/>
    </row>
    <row r="128" spans="1:4" s="73" customFormat="1" ht="18.75">
      <c r="A128" s="102" t="s">
        <v>185</v>
      </c>
      <c r="B128" s="103">
        <v>673</v>
      </c>
      <c r="C128" s="103">
        <v>708</v>
      </c>
      <c r="D128" s="104"/>
    </row>
    <row r="129" spans="1:4" s="94" customFormat="1" ht="18.75">
      <c r="A129" s="99" t="s">
        <v>186</v>
      </c>
      <c r="B129" s="100">
        <v>799</v>
      </c>
      <c r="C129" s="100">
        <f>SUM(C130:C132)</f>
        <v>964</v>
      </c>
      <c r="D129" s="101">
        <f>C129/B129*100</f>
        <v>120.65081351689612</v>
      </c>
    </row>
    <row r="130" spans="1:4" s="73" customFormat="1" ht="18.75">
      <c r="A130" s="102" t="s">
        <v>102</v>
      </c>
      <c r="B130" s="103">
        <v>561</v>
      </c>
      <c r="C130" s="103">
        <v>806</v>
      </c>
      <c r="D130" s="104"/>
    </row>
    <row r="131" spans="1:4" s="73" customFormat="1" ht="18.75">
      <c r="A131" s="102" t="s">
        <v>110</v>
      </c>
      <c r="B131" s="103">
        <v>169</v>
      </c>
      <c r="C131" s="103">
        <v>158</v>
      </c>
      <c r="D131" s="104"/>
    </row>
    <row r="132" spans="1:4" s="73" customFormat="1" ht="18.75">
      <c r="A132" s="102" t="s">
        <v>187</v>
      </c>
      <c r="B132" s="103">
        <v>69</v>
      </c>
      <c r="C132" s="103">
        <v>0</v>
      </c>
      <c r="D132" s="104"/>
    </row>
    <row r="133" spans="1:4" s="94" customFormat="1" ht="18.75">
      <c r="A133" s="99" t="s">
        <v>188</v>
      </c>
      <c r="B133" s="100">
        <v>853</v>
      </c>
      <c r="C133" s="100">
        <f>SUM(C134:C137)</f>
        <v>1238</v>
      </c>
      <c r="D133" s="101">
        <f>C133/B133*100</f>
        <v>145.1348182883939</v>
      </c>
    </row>
    <row r="134" spans="1:4" s="73" customFormat="1" ht="18.75">
      <c r="A134" s="102" t="s">
        <v>102</v>
      </c>
      <c r="B134" s="103">
        <v>564</v>
      </c>
      <c r="C134" s="103">
        <v>733</v>
      </c>
      <c r="D134" s="104"/>
    </row>
    <row r="135" spans="1:4" s="73" customFormat="1" ht="18.75">
      <c r="A135" s="102" t="s">
        <v>118</v>
      </c>
      <c r="B135" s="103"/>
      <c r="C135" s="103">
        <v>17</v>
      </c>
      <c r="D135" s="104"/>
    </row>
    <row r="136" spans="1:4" s="73" customFormat="1" ht="18.75">
      <c r="A136" s="102" t="s">
        <v>110</v>
      </c>
      <c r="B136" s="103">
        <v>289</v>
      </c>
      <c r="C136" s="103">
        <v>321</v>
      </c>
      <c r="D136" s="104"/>
    </row>
    <row r="137" spans="1:4" s="73" customFormat="1" ht="18.75">
      <c r="A137" s="102" t="s">
        <v>189</v>
      </c>
      <c r="B137" s="103">
        <v>0</v>
      </c>
      <c r="C137" s="103">
        <v>167</v>
      </c>
      <c r="D137" s="104"/>
    </row>
    <row r="138" spans="1:4" s="94" customFormat="1" ht="18.75">
      <c r="A138" s="99" t="s">
        <v>190</v>
      </c>
      <c r="B138" s="100">
        <v>443</v>
      </c>
      <c r="C138" s="100">
        <f>SUM(C139:C143)</f>
        <v>505</v>
      </c>
      <c r="D138" s="101">
        <f>C138/B138*100</f>
        <v>113.99548532731376</v>
      </c>
    </row>
    <row r="139" spans="1:4" s="73" customFormat="1" ht="18.75">
      <c r="A139" s="102" t="s">
        <v>102</v>
      </c>
      <c r="B139" s="103">
        <v>254</v>
      </c>
      <c r="C139" s="103">
        <v>367</v>
      </c>
      <c r="D139" s="104"/>
    </row>
    <row r="140" spans="1:4" s="73" customFormat="1" ht="18.75">
      <c r="A140" s="102" t="s">
        <v>110</v>
      </c>
      <c r="B140" s="103">
        <v>42</v>
      </c>
      <c r="C140" s="103">
        <v>57</v>
      </c>
      <c r="D140" s="104"/>
    </row>
    <row r="141" spans="1:4" s="73" customFormat="1" ht="18.75">
      <c r="A141" s="102" t="s">
        <v>191</v>
      </c>
      <c r="B141" s="103">
        <v>39</v>
      </c>
      <c r="C141" s="103">
        <v>39</v>
      </c>
      <c r="D141" s="104"/>
    </row>
    <row r="142" spans="1:4" s="73" customFormat="1" ht="18.75">
      <c r="A142" s="102" t="s">
        <v>192</v>
      </c>
      <c r="B142" s="103">
        <v>58</v>
      </c>
      <c r="C142" s="103">
        <v>42</v>
      </c>
      <c r="D142" s="104"/>
    </row>
    <row r="143" spans="1:4" s="73" customFormat="1" ht="18.75">
      <c r="A143" s="102" t="s">
        <v>193</v>
      </c>
      <c r="B143" s="103">
        <v>50</v>
      </c>
      <c r="C143" s="103">
        <v>0</v>
      </c>
      <c r="D143" s="104"/>
    </row>
    <row r="144" spans="1:4" s="73" customFormat="1" ht="18.75">
      <c r="A144" s="102" t="s">
        <v>194</v>
      </c>
      <c r="B144" s="103"/>
      <c r="C144" s="103">
        <v>22</v>
      </c>
      <c r="D144" s="104"/>
    </row>
    <row r="145" spans="1:4" s="94" customFormat="1" ht="18.75">
      <c r="A145" s="99" t="s">
        <v>195</v>
      </c>
      <c r="B145" s="100">
        <v>40818</v>
      </c>
      <c r="C145" s="100">
        <f>SUM(C146,C149,C155,C158,,C163,C166,C169,C161)</f>
        <v>46804</v>
      </c>
      <c r="D145" s="101">
        <f aca="true" t="shared" si="4" ref="D145:D149">C145/B145*100</f>
        <v>114.66509873095202</v>
      </c>
    </row>
    <row r="146" spans="1:4" s="94" customFormat="1" ht="18.75">
      <c r="A146" s="99" t="s">
        <v>196</v>
      </c>
      <c r="B146" s="100">
        <v>274</v>
      </c>
      <c r="C146" s="100">
        <f>SUM(C147:C148)</f>
        <v>165</v>
      </c>
      <c r="D146" s="101">
        <f t="shared" si="4"/>
        <v>60.21897810218978</v>
      </c>
    </row>
    <row r="147" spans="1:4" s="73" customFormat="1" ht="18.75">
      <c r="A147" s="102" t="s">
        <v>102</v>
      </c>
      <c r="B147" s="103">
        <v>105</v>
      </c>
      <c r="C147" s="103">
        <v>149</v>
      </c>
      <c r="D147" s="104"/>
    </row>
    <row r="148" spans="1:4" s="73" customFormat="1" ht="18.75">
      <c r="A148" s="102" t="s">
        <v>197</v>
      </c>
      <c r="B148" s="103">
        <v>169</v>
      </c>
      <c r="C148" s="103">
        <v>16</v>
      </c>
      <c r="D148" s="104"/>
    </row>
    <row r="149" spans="1:4" s="94" customFormat="1" ht="18.75">
      <c r="A149" s="99" t="s">
        <v>198</v>
      </c>
      <c r="B149" s="100">
        <v>36538</v>
      </c>
      <c r="C149" s="100">
        <f>SUM(C150:C154)</f>
        <v>40856</v>
      </c>
      <c r="D149" s="101">
        <f t="shared" si="4"/>
        <v>111.817833488423</v>
      </c>
    </row>
    <row r="150" spans="1:4" s="73" customFormat="1" ht="18.75">
      <c r="A150" s="102" t="s">
        <v>199</v>
      </c>
      <c r="B150" s="103">
        <v>2484</v>
      </c>
      <c r="C150" s="103">
        <v>2631</v>
      </c>
      <c r="D150" s="104"/>
    </row>
    <row r="151" spans="1:4" s="73" customFormat="1" ht="18.75">
      <c r="A151" s="102" t="s">
        <v>200</v>
      </c>
      <c r="B151" s="103">
        <v>12994</v>
      </c>
      <c r="C151" s="103">
        <v>12989</v>
      </c>
      <c r="D151" s="104"/>
    </row>
    <row r="152" spans="1:4" s="73" customFormat="1" ht="18.75">
      <c r="A152" s="102" t="s">
        <v>201</v>
      </c>
      <c r="B152" s="103">
        <v>8588</v>
      </c>
      <c r="C152" s="103">
        <v>13299</v>
      </c>
      <c r="D152" s="104"/>
    </row>
    <row r="153" spans="1:4" s="73" customFormat="1" ht="18.75">
      <c r="A153" s="102" t="s">
        <v>202</v>
      </c>
      <c r="B153" s="103">
        <v>3793</v>
      </c>
      <c r="C153" s="103">
        <v>5952</v>
      </c>
      <c r="D153" s="104"/>
    </row>
    <row r="154" spans="1:4" s="73" customFormat="1" ht="18.75">
      <c r="A154" s="102" t="s">
        <v>203</v>
      </c>
      <c r="B154" s="103">
        <v>8679</v>
      </c>
      <c r="C154" s="103">
        <v>5985</v>
      </c>
      <c r="D154" s="104"/>
    </row>
    <row r="155" spans="1:4" s="94" customFormat="1" ht="18.75">
      <c r="A155" s="99" t="s">
        <v>204</v>
      </c>
      <c r="B155" s="100">
        <v>1205</v>
      </c>
      <c r="C155" s="100">
        <f>SUM(C156:C157)</f>
        <v>1562</v>
      </c>
      <c r="D155" s="101">
        <f>C155/B155*100</f>
        <v>129.6265560165975</v>
      </c>
    </row>
    <row r="156" spans="1:4" s="73" customFormat="1" ht="18.75">
      <c r="A156" s="102" t="s">
        <v>205</v>
      </c>
      <c r="B156" s="103">
        <v>761</v>
      </c>
      <c r="C156" s="103">
        <v>1091</v>
      </c>
      <c r="D156" s="104"/>
    </row>
    <row r="157" spans="1:4" s="73" customFormat="1" ht="18.75">
      <c r="A157" s="102" t="s">
        <v>206</v>
      </c>
      <c r="B157" s="103">
        <v>444</v>
      </c>
      <c r="C157" s="103">
        <v>471</v>
      </c>
      <c r="D157" s="104"/>
    </row>
    <row r="158" spans="1:4" s="94" customFormat="1" ht="18.75">
      <c r="A158" s="99" t="s">
        <v>207</v>
      </c>
      <c r="B158" s="100">
        <v>57</v>
      </c>
      <c r="C158" s="100">
        <f>SUM(C159:C160)</f>
        <v>61</v>
      </c>
      <c r="D158" s="101">
        <f aca="true" t="shared" si="5" ref="D158:D163">C158/B158*100</f>
        <v>107.01754385964912</v>
      </c>
    </row>
    <row r="159" spans="1:4" s="73" customFormat="1" ht="18.75">
      <c r="A159" s="102" t="s">
        <v>208</v>
      </c>
      <c r="B159" s="103">
        <v>46</v>
      </c>
      <c r="C159" s="103">
        <v>52</v>
      </c>
      <c r="D159" s="104"/>
    </row>
    <row r="160" spans="1:4" s="73" customFormat="1" ht="18.75">
      <c r="A160" s="102" t="s">
        <v>209</v>
      </c>
      <c r="B160" s="103">
        <v>11</v>
      </c>
      <c r="C160" s="103">
        <v>9</v>
      </c>
      <c r="D160" s="104">
        <f t="shared" si="5"/>
        <v>81.81818181818183</v>
      </c>
    </row>
    <row r="161" spans="1:4" s="73" customFormat="1" ht="18.75">
      <c r="A161" s="102" t="s">
        <v>210</v>
      </c>
      <c r="B161" s="103">
        <v>10</v>
      </c>
      <c r="C161" s="100">
        <v>0</v>
      </c>
      <c r="D161" s="104"/>
    </row>
    <row r="162" spans="1:4" s="73" customFormat="1" ht="18.75">
      <c r="A162" s="102" t="s">
        <v>211</v>
      </c>
      <c r="B162" s="103">
        <v>10</v>
      </c>
      <c r="C162" s="103">
        <v>0</v>
      </c>
      <c r="D162" s="104"/>
    </row>
    <row r="163" spans="1:4" s="94" customFormat="1" ht="18.75">
      <c r="A163" s="99" t="s">
        <v>212</v>
      </c>
      <c r="B163" s="100">
        <v>500</v>
      </c>
      <c r="C163" s="100">
        <f>SUM(C164:C165)</f>
        <v>526</v>
      </c>
      <c r="D163" s="101">
        <f t="shared" si="5"/>
        <v>105.2</v>
      </c>
    </row>
    <row r="164" spans="1:4" s="73" customFormat="1" ht="18.75">
      <c r="A164" s="102" t="s">
        <v>213</v>
      </c>
      <c r="B164" s="103">
        <v>339</v>
      </c>
      <c r="C164" s="103">
        <v>328</v>
      </c>
      <c r="D164" s="104"/>
    </row>
    <row r="165" spans="1:4" s="73" customFormat="1" ht="18.75">
      <c r="A165" s="102" t="s">
        <v>214</v>
      </c>
      <c r="B165" s="103">
        <v>161</v>
      </c>
      <c r="C165" s="103">
        <v>198</v>
      </c>
      <c r="D165" s="104"/>
    </row>
    <row r="166" spans="1:4" s="94" customFormat="1" ht="18.75">
      <c r="A166" s="99" t="s">
        <v>215</v>
      </c>
      <c r="B166" s="100">
        <v>1897</v>
      </c>
      <c r="C166" s="100">
        <f>SUM(C167:C168)</f>
        <v>2766</v>
      </c>
      <c r="D166" s="101">
        <f aca="true" t="shared" si="6" ref="D166:D172">C166/B166*100</f>
        <v>145.80917237743807</v>
      </c>
    </row>
    <row r="167" spans="1:4" s="73" customFormat="1" ht="18.75">
      <c r="A167" s="102" t="s">
        <v>216</v>
      </c>
      <c r="B167" s="103">
        <v>0</v>
      </c>
      <c r="C167" s="103">
        <v>0</v>
      </c>
      <c r="D167" s="104"/>
    </row>
    <row r="168" spans="1:4" s="73" customFormat="1" ht="18.75">
      <c r="A168" s="102" t="s">
        <v>217</v>
      </c>
      <c r="B168" s="103">
        <v>1897</v>
      </c>
      <c r="C168" s="103">
        <v>2766</v>
      </c>
      <c r="D168" s="104"/>
    </row>
    <row r="169" spans="1:4" s="94" customFormat="1" ht="18.75">
      <c r="A169" s="99" t="s">
        <v>218</v>
      </c>
      <c r="B169" s="100">
        <v>337</v>
      </c>
      <c r="C169" s="100">
        <f>C170</f>
        <v>868</v>
      </c>
      <c r="D169" s="101">
        <f t="shared" si="6"/>
        <v>257.566765578635</v>
      </c>
    </row>
    <row r="170" spans="1:4" s="73" customFormat="1" ht="18.75">
      <c r="A170" s="102" t="s">
        <v>219</v>
      </c>
      <c r="B170" s="103">
        <v>337</v>
      </c>
      <c r="C170" s="103">
        <v>868</v>
      </c>
      <c r="D170" s="104"/>
    </row>
    <row r="171" spans="1:4" s="94" customFormat="1" ht="18.75">
      <c r="A171" s="99" t="s">
        <v>220</v>
      </c>
      <c r="B171" s="100">
        <v>406</v>
      </c>
      <c r="C171" s="100">
        <f>SUM(C172,C177,C180,C183,C175)</f>
        <v>1692</v>
      </c>
      <c r="D171" s="101">
        <f t="shared" si="6"/>
        <v>416.7487684729064</v>
      </c>
    </row>
    <row r="172" spans="1:4" s="94" customFormat="1" ht="18.75">
      <c r="A172" s="99" t="s">
        <v>221</v>
      </c>
      <c r="B172" s="100">
        <v>77</v>
      </c>
      <c r="C172" s="100">
        <f>SUM(C173:C174)</f>
        <v>91</v>
      </c>
      <c r="D172" s="101">
        <f t="shared" si="6"/>
        <v>118.18181818181819</v>
      </c>
    </row>
    <row r="173" spans="1:4" s="73" customFormat="1" ht="18.75">
      <c r="A173" s="102" t="s">
        <v>102</v>
      </c>
      <c r="B173" s="103">
        <v>64</v>
      </c>
      <c r="C173" s="103">
        <v>76</v>
      </c>
      <c r="D173" s="104"/>
    </row>
    <row r="174" spans="1:4" s="73" customFormat="1" ht="18.75">
      <c r="A174" s="102" t="s">
        <v>222</v>
      </c>
      <c r="B174" s="103">
        <v>13</v>
      </c>
      <c r="C174" s="103">
        <v>15</v>
      </c>
      <c r="D174" s="104"/>
    </row>
    <row r="175" spans="1:4" s="73" customFormat="1" ht="18.75">
      <c r="A175" s="99" t="s">
        <v>223</v>
      </c>
      <c r="B175" s="103">
        <v>19</v>
      </c>
      <c r="C175" s="100">
        <f>C176</f>
        <v>18</v>
      </c>
      <c r="D175" s="104"/>
    </row>
    <row r="176" spans="1:4" s="73" customFormat="1" ht="18.75">
      <c r="A176" s="102" t="s">
        <v>224</v>
      </c>
      <c r="B176" s="103">
        <v>19</v>
      </c>
      <c r="C176" s="103">
        <v>18</v>
      </c>
      <c r="D176" s="104"/>
    </row>
    <row r="177" spans="1:4" s="94" customFormat="1" ht="18.75">
      <c r="A177" s="99" t="s">
        <v>225</v>
      </c>
      <c r="B177" s="100">
        <v>178</v>
      </c>
      <c r="C177" s="100">
        <f>SUM(C178:C179)</f>
        <v>72</v>
      </c>
      <c r="D177" s="101">
        <f>C177/B177*100</f>
        <v>40.44943820224719</v>
      </c>
    </row>
    <row r="178" spans="1:4" s="73" customFormat="1" ht="18.75">
      <c r="A178" s="102" t="s">
        <v>226</v>
      </c>
      <c r="B178" s="103">
        <v>0</v>
      </c>
      <c r="C178" s="103">
        <v>22</v>
      </c>
      <c r="D178" s="104"/>
    </row>
    <row r="179" spans="1:4" s="73" customFormat="1" ht="18.75">
      <c r="A179" s="102" t="s">
        <v>227</v>
      </c>
      <c r="B179" s="103">
        <v>178</v>
      </c>
      <c r="C179" s="103">
        <v>50</v>
      </c>
      <c r="D179" s="104"/>
    </row>
    <row r="180" spans="1:4" s="94" customFormat="1" ht="18.75">
      <c r="A180" s="99" t="s">
        <v>228</v>
      </c>
      <c r="B180" s="100">
        <v>77</v>
      </c>
      <c r="C180" s="100">
        <f>SUM(C181:C182)</f>
        <v>94</v>
      </c>
      <c r="D180" s="101">
        <f aca="true" t="shared" si="7" ref="D180:D186">C180/B180*100</f>
        <v>122.07792207792207</v>
      </c>
    </row>
    <row r="181" spans="1:4" s="73" customFormat="1" ht="18.75">
      <c r="A181" s="102" t="s">
        <v>229</v>
      </c>
      <c r="B181" s="103">
        <v>74</v>
      </c>
      <c r="C181" s="103">
        <v>84</v>
      </c>
      <c r="D181" s="104"/>
    </row>
    <row r="182" spans="1:4" s="73" customFormat="1" ht="18.75">
      <c r="A182" s="102" t="s">
        <v>230</v>
      </c>
      <c r="B182" s="103">
        <v>3</v>
      </c>
      <c r="C182" s="103">
        <v>10</v>
      </c>
      <c r="D182" s="104"/>
    </row>
    <row r="183" spans="1:4" s="94" customFormat="1" ht="18.75">
      <c r="A183" s="99" t="s">
        <v>231</v>
      </c>
      <c r="B183" s="100">
        <v>55</v>
      </c>
      <c r="C183" s="100">
        <f>SUM(C184:C184)</f>
        <v>1417</v>
      </c>
      <c r="D183" s="101">
        <f t="shared" si="7"/>
        <v>2576.363636363636</v>
      </c>
    </row>
    <row r="184" spans="1:4" s="73" customFormat="1" ht="18.75">
      <c r="A184" s="102" t="s">
        <v>232</v>
      </c>
      <c r="B184" s="103">
        <v>55</v>
      </c>
      <c r="C184" s="103">
        <v>1417</v>
      </c>
      <c r="D184" s="104"/>
    </row>
    <row r="185" spans="1:4" s="94" customFormat="1" ht="18.75">
      <c r="A185" s="99" t="s">
        <v>233</v>
      </c>
      <c r="B185" s="100">
        <v>2807</v>
      </c>
      <c r="C185" s="100">
        <f>SUM(C186,C196,C198,C202,C206)</f>
        <v>2663</v>
      </c>
      <c r="D185" s="101">
        <f t="shared" si="7"/>
        <v>94.8699679372996</v>
      </c>
    </row>
    <row r="186" spans="1:4" s="94" customFormat="1" ht="18.75">
      <c r="A186" s="99" t="s">
        <v>234</v>
      </c>
      <c r="B186" s="100">
        <v>1266</v>
      </c>
      <c r="C186" s="100">
        <f>SUM(C187:C195)</f>
        <v>940</v>
      </c>
      <c r="D186" s="101">
        <f t="shared" si="7"/>
        <v>74.24960505529225</v>
      </c>
    </row>
    <row r="187" spans="1:4" s="73" customFormat="1" ht="18.75">
      <c r="A187" s="102" t="s">
        <v>102</v>
      </c>
      <c r="B187" s="103">
        <v>160</v>
      </c>
      <c r="C187" s="103">
        <v>239</v>
      </c>
      <c r="D187" s="104"/>
    </row>
    <row r="188" spans="1:4" s="73" customFormat="1" ht="18.75">
      <c r="A188" s="102" t="s">
        <v>235</v>
      </c>
      <c r="B188" s="103">
        <v>80</v>
      </c>
      <c r="C188" s="103">
        <v>91</v>
      </c>
      <c r="D188" s="104"/>
    </row>
    <row r="189" spans="1:4" s="73" customFormat="1" ht="18.75">
      <c r="A189" s="102" t="s">
        <v>236</v>
      </c>
      <c r="B189" s="103">
        <v>5</v>
      </c>
      <c r="C189" s="103">
        <v>0</v>
      </c>
      <c r="D189" s="104"/>
    </row>
    <row r="190" spans="1:4" s="73" customFormat="1" ht="18.75">
      <c r="A190" s="102" t="s">
        <v>237</v>
      </c>
      <c r="B190" s="103">
        <v>239</v>
      </c>
      <c r="C190" s="103">
        <v>306</v>
      </c>
      <c r="D190" s="104"/>
    </row>
    <row r="191" spans="1:4" s="73" customFormat="1" ht="18.75">
      <c r="A191" s="102" t="s">
        <v>238</v>
      </c>
      <c r="B191" s="103">
        <v>34</v>
      </c>
      <c r="C191" s="103">
        <v>0</v>
      </c>
      <c r="D191" s="104"/>
    </row>
    <row r="192" spans="1:4" s="73" customFormat="1" ht="18.75">
      <c r="A192" s="102" t="s">
        <v>239</v>
      </c>
      <c r="B192" s="103">
        <v>154</v>
      </c>
      <c r="C192" s="103">
        <v>123</v>
      </c>
      <c r="D192" s="104"/>
    </row>
    <row r="193" spans="1:4" s="73" customFormat="1" ht="18.75">
      <c r="A193" s="102" t="s">
        <v>240</v>
      </c>
      <c r="B193" s="103">
        <v>50</v>
      </c>
      <c r="C193" s="103">
        <v>20</v>
      </c>
      <c r="D193" s="104"/>
    </row>
    <row r="194" spans="1:4" s="73" customFormat="1" ht="18.75">
      <c r="A194" s="102" t="s">
        <v>241</v>
      </c>
      <c r="B194" s="103">
        <v>52</v>
      </c>
      <c r="C194" s="103">
        <v>67</v>
      </c>
      <c r="D194" s="104"/>
    </row>
    <row r="195" spans="1:4" s="73" customFormat="1" ht="18.75">
      <c r="A195" s="102" t="s">
        <v>242</v>
      </c>
      <c r="B195" s="103">
        <v>492</v>
      </c>
      <c r="C195" s="103">
        <v>94</v>
      </c>
      <c r="D195" s="104"/>
    </row>
    <row r="196" spans="1:4" s="94" customFormat="1" ht="18.75">
      <c r="A196" s="99" t="s">
        <v>243</v>
      </c>
      <c r="B196" s="100">
        <v>429</v>
      </c>
      <c r="C196" s="100">
        <f>SUM(C197:C197)</f>
        <v>491</v>
      </c>
      <c r="D196" s="101">
        <f>C196/B196*100</f>
        <v>114.45221445221445</v>
      </c>
    </row>
    <row r="197" spans="1:4" s="73" customFormat="1" ht="18.75">
      <c r="A197" s="102" t="s">
        <v>244</v>
      </c>
      <c r="B197" s="103">
        <v>429</v>
      </c>
      <c r="C197" s="103">
        <v>491</v>
      </c>
      <c r="D197" s="104"/>
    </row>
    <row r="198" spans="1:4" s="94" customFormat="1" ht="18.75">
      <c r="A198" s="99" t="s">
        <v>245</v>
      </c>
      <c r="B198" s="100">
        <v>150</v>
      </c>
      <c r="C198" s="100">
        <f>SUM(C199:C201)</f>
        <v>0</v>
      </c>
      <c r="D198" s="101">
        <f>C198/B198*100</f>
        <v>0</v>
      </c>
    </row>
    <row r="199" spans="1:4" s="73" customFormat="1" ht="18.75">
      <c r="A199" s="102" t="s">
        <v>102</v>
      </c>
      <c r="B199" s="103">
        <v>0</v>
      </c>
      <c r="C199" s="103">
        <v>0</v>
      </c>
      <c r="D199" s="104"/>
    </row>
    <row r="200" spans="1:4" s="73" customFormat="1" ht="18.75">
      <c r="A200" s="102" t="s">
        <v>246</v>
      </c>
      <c r="B200" s="103">
        <v>0</v>
      </c>
      <c r="C200" s="103">
        <v>0</v>
      </c>
      <c r="D200" s="104"/>
    </row>
    <row r="201" spans="1:4" s="73" customFormat="1" ht="18.75">
      <c r="A201" s="102" t="s">
        <v>247</v>
      </c>
      <c r="B201" s="103">
        <v>150</v>
      </c>
      <c r="C201" s="103">
        <v>0</v>
      </c>
      <c r="D201" s="104"/>
    </row>
    <row r="202" spans="1:4" s="94" customFormat="1" ht="18.75">
      <c r="A202" s="99" t="s">
        <v>248</v>
      </c>
      <c r="B202" s="100">
        <v>693</v>
      </c>
      <c r="C202" s="100">
        <f>SUM(C203:C205)</f>
        <v>913</v>
      </c>
      <c r="D202" s="101">
        <f>C202/B202*100</f>
        <v>131.74603174603175</v>
      </c>
    </row>
    <row r="203" spans="1:4" s="94" customFormat="1" ht="18.75">
      <c r="A203" s="99" t="s">
        <v>249</v>
      </c>
      <c r="B203" s="100">
        <v>402</v>
      </c>
      <c r="C203" s="100">
        <v>643</v>
      </c>
      <c r="D203" s="101"/>
    </row>
    <row r="204" spans="1:4" s="73" customFormat="1" ht="18.75">
      <c r="A204" s="102" t="s">
        <v>110</v>
      </c>
      <c r="B204" s="103">
        <v>0</v>
      </c>
      <c r="C204" s="103">
        <v>110</v>
      </c>
      <c r="D204" s="104"/>
    </row>
    <row r="205" spans="1:4" s="73" customFormat="1" ht="18.75">
      <c r="A205" s="102" t="s">
        <v>250</v>
      </c>
      <c r="B205" s="103">
        <v>291</v>
      </c>
      <c r="C205" s="103">
        <v>160</v>
      </c>
      <c r="D205" s="104"/>
    </row>
    <row r="206" spans="1:4" s="94" customFormat="1" ht="18.75">
      <c r="A206" s="99" t="s">
        <v>251</v>
      </c>
      <c r="B206" s="100">
        <v>269</v>
      </c>
      <c r="C206" s="100">
        <f>SUM(C207:C207)</f>
        <v>319</v>
      </c>
      <c r="D206" s="101">
        <f>C206/B206*100</f>
        <v>118.58736059479553</v>
      </c>
    </row>
    <row r="207" spans="1:4" s="73" customFormat="1" ht="18.75">
      <c r="A207" s="102" t="s">
        <v>252</v>
      </c>
      <c r="B207" s="103">
        <v>269</v>
      </c>
      <c r="C207" s="103">
        <v>319</v>
      </c>
      <c r="D207" s="104"/>
    </row>
    <row r="208" spans="1:4" s="94" customFormat="1" ht="18.75">
      <c r="A208" s="99" t="s">
        <v>253</v>
      </c>
      <c r="B208" s="100">
        <v>16543</v>
      </c>
      <c r="C208" s="100">
        <f>SUM(C209,C215,C222,C226,C231,C234,C239,C243,C248,C253,C257,C260,C263,C265,C268)</f>
        <v>20132</v>
      </c>
      <c r="D208" s="101">
        <f>C208/B208*100</f>
        <v>121.69497672731669</v>
      </c>
    </row>
    <row r="209" spans="1:4" s="94" customFormat="1" ht="18.75">
      <c r="A209" s="99" t="s">
        <v>254</v>
      </c>
      <c r="B209" s="100">
        <v>965</v>
      </c>
      <c r="C209" s="100">
        <f>SUM(C210:C214)</f>
        <v>1150</v>
      </c>
      <c r="D209" s="101">
        <f>C209/B209*100</f>
        <v>119.17098445595855</v>
      </c>
    </row>
    <row r="210" spans="1:4" s="73" customFormat="1" ht="18.75">
      <c r="A210" s="102" t="s">
        <v>102</v>
      </c>
      <c r="B210" s="103">
        <v>276</v>
      </c>
      <c r="C210" s="103">
        <v>330</v>
      </c>
      <c r="D210" s="104"/>
    </row>
    <row r="211" spans="1:4" s="73" customFormat="1" ht="18.75">
      <c r="A211" s="102" t="s">
        <v>255</v>
      </c>
      <c r="B211" s="103">
        <v>53</v>
      </c>
      <c r="C211" s="103">
        <v>61</v>
      </c>
      <c r="D211" s="104"/>
    </row>
    <row r="212" spans="1:4" s="73" customFormat="1" ht="18.75">
      <c r="A212" s="102" t="s">
        <v>256</v>
      </c>
      <c r="B212" s="103">
        <v>80</v>
      </c>
      <c r="C212" s="103">
        <v>105</v>
      </c>
      <c r="D212" s="104"/>
    </row>
    <row r="213" spans="1:4" s="73" customFormat="1" ht="18.75">
      <c r="A213" s="102" t="s">
        <v>257</v>
      </c>
      <c r="B213" s="103">
        <v>402</v>
      </c>
      <c r="C213" s="103">
        <v>449</v>
      </c>
      <c r="D213" s="104"/>
    </row>
    <row r="214" spans="1:4" s="73" customFormat="1" ht="18.75">
      <c r="A214" s="102" t="s">
        <v>258</v>
      </c>
      <c r="B214" s="103">
        <v>154</v>
      </c>
      <c r="C214" s="103">
        <v>205</v>
      </c>
      <c r="D214" s="104"/>
    </row>
    <row r="215" spans="1:4" s="94" customFormat="1" ht="18.75">
      <c r="A215" s="99" t="s">
        <v>259</v>
      </c>
      <c r="B215" s="100">
        <v>327</v>
      </c>
      <c r="C215" s="100">
        <f>SUM(C216:C221)</f>
        <v>364</v>
      </c>
      <c r="D215" s="101">
        <f>C215/B215*100</f>
        <v>111.31498470948011</v>
      </c>
    </row>
    <row r="216" spans="1:4" s="73" customFormat="1" ht="18.75">
      <c r="A216" s="102" t="s">
        <v>102</v>
      </c>
      <c r="B216" s="103">
        <v>185</v>
      </c>
      <c r="C216" s="103">
        <v>185</v>
      </c>
      <c r="D216" s="104"/>
    </row>
    <row r="217" spans="1:4" s="73" customFormat="1" ht="18.75">
      <c r="A217" s="102" t="s">
        <v>260</v>
      </c>
      <c r="B217" s="103">
        <v>4</v>
      </c>
      <c r="C217" s="103">
        <v>11</v>
      </c>
      <c r="D217" s="104"/>
    </row>
    <row r="218" spans="1:4" s="73" customFormat="1" ht="18.75">
      <c r="A218" s="102" t="s">
        <v>261</v>
      </c>
      <c r="B218" s="103">
        <v>4</v>
      </c>
      <c r="C218" s="103">
        <v>0</v>
      </c>
      <c r="D218" s="104"/>
    </row>
    <row r="219" spans="1:4" s="73" customFormat="1" ht="18.75">
      <c r="A219" s="102" t="s">
        <v>262</v>
      </c>
      <c r="B219" s="103">
        <v>23</v>
      </c>
      <c r="C219" s="103">
        <v>19</v>
      </c>
      <c r="D219" s="104"/>
    </row>
    <row r="220" spans="1:4" s="73" customFormat="1" ht="18.75">
      <c r="A220" s="102" t="s">
        <v>263</v>
      </c>
      <c r="B220" s="103">
        <v>8</v>
      </c>
      <c r="C220" s="103">
        <v>20</v>
      </c>
      <c r="D220" s="104"/>
    </row>
    <row r="221" spans="1:4" s="73" customFormat="1" ht="18.75">
      <c r="A221" s="102" t="s">
        <v>264</v>
      </c>
      <c r="B221" s="103">
        <v>103</v>
      </c>
      <c r="C221" s="103">
        <v>129</v>
      </c>
      <c r="D221" s="104"/>
    </row>
    <row r="222" spans="1:4" s="94" customFormat="1" ht="18.75">
      <c r="A222" s="99" t="s">
        <v>265</v>
      </c>
      <c r="B222" s="100">
        <v>3554</v>
      </c>
      <c r="C222" s="100">
        <f>SUM(C223:C225)</f>
        <v>3613</v>
      </c>
      <c r="D222" s="101">
        <f aca="true" t="shared" si="8" ref="D222:D226">C222/B222*100</f>
        <v>101.66010129431626</v>
      </c>
    </row>
    <row r="223" spans="1:4" s="73" customFormat="1" ht="18.75">
      <c r="A223" s="102" t="s">
        <v>266</v>
      </c>
      <c r="B223" s="103">
        <v>171</v>
      </c>
      <c r="C223" s="103">
        <v>307</v>
      </c>
      <c r="D223" s="104"/>
    </row>
    <row r="224" spans="1:4" s="73" customFormat="1" ht="18.75">
      <c r="A224" s="102" t="s">
        <v>267</v>
      </c>
      <c r="B224" s="103">
        <v>3202</v>
      </c>
      <c r="C224" s="103">
        <v>3306</v>
      </c>
      <c r="D224" s="104">
        <f t="shared" si="8"/>
        <v>103.24797001873829</v>
      </c>
    </row>
    <row r="225" spans="1:4" s="73" customFormat="1" ht="18.75">
      <c r="A225" s="102" t="s">
        <v>268</v>
      </c>
      <c r="B225" s="103">
        <v>181</v>
      </c>
      <c r="C225" s="103">
        <v>0</v>
      </c>
      <c r="D225" s="104"/>
    </row>
    <row r="226" spans="1:4" s="94" customFormat="1" ht="18.75">
      <c r="A226" s="99" t="s">
        <v>269</v>
      </c>
      <c r="B226" s="100">
        <v>1494</v>
      </c>
      <c r="C226" s="100">
        <f>SUM(C227:C230)</f>
        <v>1956</v>
      </c>
      <c r="D226" s="101">
        <f t="shared" si="8"/>
        <v>130.92369477911646</v>
      </c>
    </row>
    <row r="227" spans="1:4" s="73" customFormat="1" ht="18.75">
      <c r="A227" s="102" t="s">
        <v>270</v>
      </c>
      <c r="B227" s="103">
        <v>100</v>
      </c>
      <c r="C227" s="103">
        <v>134</v>
      </c>
      <c r="D227" s="104"/>
    </row>
    <row r="228" spans="1:4" s="73" customFormat="1" ht="18.75">
      <c r="A228" s="102" t="s">
        <v>271</v>
      </c>
      <c r="B228" s="103"/>
      <c r="C228" s="103">
        <v>899</v>
      </c>
      <c r="D228" s="104"/>
    </row>
    <row r="229" spans="1:4" s="73" customFormat="1" ht="18.75">
      <c r="A229" s="102" t="s">
        <v>272</v>
      </c>
      <c r="B229" s="103">
        <v>180</v>
      </c>
      <c r="C229" s="103">
        <v>179</v>
      </c>
      <c r="D229" s="104"/>
    </row>
    <row r="230" spans="1:4" s="73" customFormat="1" ht="18.75">
      <c r="A230" s="102" t="s">
        <v>273</v>
      </c>
      <c r="B230" s="103">
        <v>1214</v>
      </c>
      <c r="C230" s="103">
        <v>744</v>
      </c>
      <c r="D230" s="104"/>
    </row>
    <row r="231" spans="1:4" s="94" customFormat="1" ht="18.75">
      <c r="A231" s="99" t="s">
        <v>274</v>
      </c>
      <c r="B231" s="100">
        <v>284</v>
      </c>
      <c r="C231" s="100">
        <f>SUM(C232:C233)</f>
        <v>563</v>
      </c>
      <c r="D231" s="101">
        <f>C231/B231*100</f>
        <v>198.2394366197183</v>
      </c>
    </row>
    <row r="232" spans="1:4" s="73" customFormat="1" ht="18.75">
      <c r="A232" s="102" t="s">
        <v>275</v>
      </c>
      <c r="B232" s="103">
        <v>0</v>
      </c>
      <c r="C232" s="103">
        <v>0</v>
      </c>
      <c r="D232" s="104"/>
    </row>
    <row r="233" spans="1:4" s="73" customFormat="1" ht="18.75">
      <c r="A233" s="102" t="s">
        <v>276</v>
      </c>
      <c r="B233" s="103">
        <v>284</v>
      </c>
      <c r="C233" s="103">
        <v>563</v>
      </c>
      <c r="D233" s="104"/>
    </row>
    <row r="234" spans="1:4" s="94" customFormat="1" ht="18.75">
      <c r="A234" s="99" t="s">
        <v>277</v>
      </c>
      <c r="B234" s="100">
        <v>782</v>
      </c>
      <c r="C234" s="100">
        <f>SUM(C235:C238)</f>
        <v>818</v>
      </c>
      <c r="D234" s="101">
        <f>C234/B234*100</f>
        <v>104.60358056265984</v>
      </c>
    </row>
    <row r="235" spans="1:4" s="94" customFormat="1" ht="18.75">
      <c r="A235" s="99" t="s">
        <v>278</v>
      </c>
      <c r="B235" s="100">
        <v>81</v>
      </c>
      <c r="C235" s="100">
        <v>0</v>
      </c>
      <c r="D235" s="101"/>
    </row>
    <row r="236" spans="1:4" s="73" customFormat="1" ht="18.75">
      <c r="A236" s="102" t="s">
        <v>279</v>
      </c>
      <c r="B236" s="103">
        <v>0</v>
      </c>
      <c r="C236" s="103">
        <v>0</v>
      </c>
      <c r="D236" s="104"/>
    </row>
    <row r="237" spans="1:4" s="73" customFormat="1" ht="18.75">
      <c r="A237" s="102" t="s">
        <v>280</v>
      </c>
      <c r="B237" s="103">
        <v>217</v>
      </c>
      <c r="C237" s="103">
        <v>314</v>
      </c>
      <c r="D237" s="104"/>
    </row>
    <row r="238" spans="1:4" s="73" customFormat="1" ht="18.75">
      <c r="A238" s="102" t="s">
        <v>281</v>
      </c>
      <c r="B238" s="103">
        <v>484</v>
      </c>
      <c r="C238" s="103">
        <v>504</v>
      </c>
      <c r="D238" s="104"/>
    </row>
    <row r="239" spans="1:4" s="94" customFormat="1" ht="18.75">
      <c r="A239" s="99" t="s">
        <v>282</v>
      </c>
      <c r="B239" s="100">
        <v>235</v>
      </c>
      <c r="C239" s="100">
        <f>SUM(C240:C242)</f>
        <v>246</v>
      </c>
      <c r="D239" s="101">
        <f>C239/B239*100</f>
        <v>104.68085106382978</v>
      </c>
    </row>
    <row r="240" spans="1:4" s="73" customFormat="1" ht="18.75">
      <c r="A240" s="102" t="s">
        <v>283</v>
      </c>
      <c r="B240" s="103">
        <v>83</v>
      </c>
      <c r="C240" s="103">
        <v>70</v>
      </c>
      <c r="D240" s="104"/>
    </row>
    <row r="241" spans="1:4" s="73" customFormat="1" ht="18.75">
      <c r="A241" s="102" t="s">
        <v>284</v>
      </c>
      <c r="B241" s="103">
        <v>144</v>
      </c>
      <c r="C241" s="103">
        <v>165</v>
      </c>
      <c r="D241" s="104"/>
    </row>
    <row r="242" spans="1:4" s="73" customFormat="1" ht="18.75">
      <c r="A242" s="102" t="s">
        <v>285</v>
      </c>
      <c r="B242" s="103">
        <v>8</v>
      </c>
      <c r="C242" s="103">
        <v>11</v>
      </c>
      <c r="D242" s="104"/>
    </row>
    <row r="243" spans="1:4" s="94" customFormat="1" ht="18.75">
      <c r="A243" s="99" t="s">
        <v>286</v>
      </c>
      <c r="B243" s="100">
        <v>375</v>
      </c>
      <c r="C243" s="100">
        <f>SUM(C244:C247)</f>
        <v>3268</v>
      </c>
      <c r="D243" s="101">
        <f>C243/B243*100</f>
        <v>871.4666666666666</v>
      </c>
    </row>
    <row r="244" spans="1:4" s="73" customFormat="1" ht="18.75">
      <c r="A244" s="102" t="s">
        <v>287</v>
      </c>
      <c r="B244" s="103">
        <v>77</v>
      </c>
      <c r="C244" s="103">
        <v>79</v>
      </c>
      <c r="D244" s="104"/>
    </row>
    <row r="245" spans="1:4" s="73" customFormat="1" ht="18.75">
      <c r="A245" s="102" t="s">
        <v>288</v>
      </c>
      <c r="B245" s="103">
        <v>216</v>
      </c>
      <c r="C245" s="103">
        <v>893</v>
      </c>
      <c r="D245" s="104"/>
    </row>
    <row r="246" spans="1:4" s="73" customFormat="1" ht="18.75">
      <c r="A246" s="102" t="s">
        <v>289</v>
      </c>
      <c r="B246" s="103">
        <v>82</v>
      </c>
      <c r="C246" s="103">
        <v>86</v>
      </c>
      <c r="D246" s="104"/>
    </row>
    <row r="247" spans="1:4" s="73" customFormat="1" ht="18.75">
      <c r="A247" s="102" t="s">
        <v>290</v>
      </c>
      <c r="B247" s="103">
        <v>0</v>
      </c>
      <c r="C247" s="103">
        <v>2210</v>
      </c>
      <c r="D247" s="104"/>
    </row>
    <row r="248" spans="1:4" s="94" customFormat="1" ht="18.75">
      <c r="A248" s="99" t="s">
        <v>291</v>
      </c>
      <c r="B248" s="100">
        <v>359</v>
      </c>
      <c r="C248" s="100">
        <f>SUM(C249:C252)</f>
        <v>370</v>
      </c>
      <c r="D248" s="101">
        <f>C248/B248*100</f>
        <v>103.06406685236769</v>
      </c>
    </row>
    <row r="249" spans="1:4" s="73" customFormat="1" ht="18.75">
      <c r="A249" s="102" t="s">
        <v>292</v>
      </c>
      <c r="B249" s="103">
        <v>9</v>
      </c>
      <c r="C249" s="103">
        <v>20</v>
      </c>
      <c r="D249" s="104"/>
    </row>
    <row r="250" spans="1:4" s="73" customFormat="1" ht="18.75">
      <c r="A250" s="102" t="s">
        <v>293</v>
      </c>
      <c r="B250" s="103">
        <v>75</v>
      </c>
      <c r="C250" s="103">
        <v>17</v>
      </c>
      <c r="D250" s="104"/>
    </row>
    <row r="251" spans="1:4" s="73" customFormat="1" ht="18.75">
      <c r="A251" s="102" t="s">
        <v>294</v>
      </c>
      <c r="B251" s="103"/>
      <c r="C251" s="103">
        <v>45</v>
      </c>
      <c r="D251" s="104"/>
    </row>
    <row r="252" spans="1:4" s="73" customFormat="1" ht="18.75">
      <c r="A252" s="102" t="s">
        <v>295</v>
      </c>
      <c r="B252" s="103">
        <v>275</v>
      </c>
      <c r="C252" s="103">
        <v>288</v>
      </c>
      <c r="D252" s="104"/>
    </row>
    <row r="253" spans="1:4" s="94" customFormat="1" ht="18.75">
      <c r="A253" s="99" t="s">
        <v>296</v>
      </c>
      <c r="B253" s="106">
        <v>276</v>
      </c>
      <c r="C253" s="106">
        <f>SUM(C254:C256)</f>
        <v>380</v>
      </c>
      <c r="D253" s="101">
        <f>C253/B253*100</f>
        <v>137.68115942028984</v>
      </c>
    </row>
    <row r="254" spans="1:4" s="73" customFormat="1" ht="18.75">
      <c r="A254" s="102" t="s">
        <v>297</v>
      </c>
      <c r="B254" s="103">
        <v>189</v>
      </c>
      <c r="C254" s="103">
        <v>287</v>
      </c>
      <c r="D254" s="104"/>
    </row>
    <row r="255" spans="1:4" s="73" customFormat="1" ht="18.75">
      <c r="A255" s="102" t="s">
        <v>298</v>
      </c>
      <c r="B255" s="103">
        <v>16</v>
      </c>
      <c r="C255" s="103">
        <v>93</v>
      </c>
      <c r="D255" s="104"/>
    </row>
    <row r="256" spans="1:4" s="73" customFormat="1" ht="18.75">
      <c r="A256" s="102" t="s">
        <v>299</v>
      </c>
      <c r="B256" s="103">
        <v>71</v>
      </c>
      <c r="C256" s="103">
        <v>0</v>
      </c>
      <c r="D256" s="104"/>
    </row>
    <row r="257" spans="1:4" s="94" customFormat="1" ht="18.75">
      <c r="A257" s="105" t="s">
        <v>300</v>
      </c>
      <c r="B257" s="100">
        <v>3767</v>
      </c>
      <c r="C257" s="100">
        <f>SUM(C258:C259)</f>
        <v>0</v>
      </c>
      <c r="D257" s="101">
        <f>C257/B257*100</f>
        <v>0</v>
      </c>
    </row>
    <row r="258" spans="1:4" s="73" customFormat="1" ht="18.75">
      <c r="A258" s="102" t="s">
        <v>301</v>
      </c>
      <c r="B258" s="107">
        <v>3717</v>
      </c>
      <c r="C258" s="107">
        <v>0</v>
      </c>
      <c r="D258" s="104"/>
    </row>
    <row r="259" spans="1:4" s="73" customFormat="1" ht="18.75">
      <c r="A259" s="102" t="s">
        <v>302</v>
      </c>
      <c r="B259" s="103">
        <v>50</v>
      </c>
      <c r="C259" s="103">
        <v>0</v>
      </c>
      <c r="D259" s="104"/>
    </row>
    <row r="260" spans="1:4" s="94" customFormat="1" ht="18.75">
      <c r="A260" s="99" t="s">
        <v>303</v>
      </c>
      <c r="B260" s="100">
        <v>103</v>
      </c>
      <c r="C260" s="100">
        <f>SUM(C261:C262)</f>
        <v>23</v>
      </c>
      <c r="D260" s="101">
        <f>C260/B260*100</f>
        <v>22.330097087378643</v>
      </c>
    </row>
    <row r="261" spans="1:4" s="73" customFormat="1" ht="18.75">
      <c r="A261" s="102" t="s">
        <v>304</v>
      </c>
      <c r="B261" s="103">
        <v>80</v>
      </c>
      <c r="C261" s="103">
        <v>0</v>
      </c>
      <c r="D261" s="104"/>
    </row>
    <row r="262" spans="1:4" s="73" customFormat="1" ht="18.75">
      <c r="A262" s="102" t="s">
        <v>305</v>
      </c>
      <c r="B262" s="103">
        <v>23</v>
      </c>
      <c r="C262" s="103">
        <v>23</v>
      </c>
      <c r="D262" s="104"/>
    </row>
    <row r="263" spans="1:4" s="94" customFormat="1" ht="18.75">
      <c r="A263" s="99" t="s">
        <v>306</v>
      </c>
      <c r="B263" s="100">
        <v>391</v>
      </c>
      <c r="C263" s="100">
        <f>SUM(C264:C264)</f>
        <v>0</v>
      </c>
      <c r="D263" s="101">
        <f>C263/B263*100</f>
        <v>0</v>
      </c>
    </row>
    <row r="264" spans="1:4" s="73" customFormat="1" ht="18.75">
      <c r="A264" s="102" t="s">
        <v>307</v>
      </c>
      <c r="B264" s="103">
        <v>391</v>
      </c>
      <c r="C264" s="103">
        <v>0</v>
      </c>
      <c r="D264" s="104"/>
    </row>
    <row r="265" spans="1:4" s="94" customFormat="1" ht="18.75">
      <c r="A265" s="108" t="s">
        <v>308</v>
      </c>
      <c r="B265" s="100">
        <v>0</v>
      </c>
      <c r="C265" s="100">
        <f>SUM(C266:C267)</f>
        <v>97</v>
      </c>
      <c r="D265" s="101">
        <v>0</v>
      </c>
    </row>
    <row r="266" spans="1:4" s="73" customFormat="1" ht="18.75">
      <c r="A266" s="109" t="s">
        <v>309</v>
      </c>
      <c r="B266" s="103">
        <v>0</v>
      </c>
      <c r="C266" s="103">
        <v>6</v>
      </c>
      <c r="D266" s="104"/>
    </row>
    <row r="267" spans="1:4" s="73" customFormat="1" ht="18.75">
      <c r="A267" s="109" t="s">
        <v>310</v>
      </c>
      <c r="B267" s="103">
        <v>0</v>
      </c>
      <c r="C267" s="103">
        <v>91</v>
      </c>
      <c r="D267" s="104"/>
    </row>
    <row r="268" spans="1:4" s="94" customFormat="1" ht="18.75">
      <c r="A268" s="105" t="s">
        <v>311</v>
      </c>
      <c r="B268" s="100">
        <v>3631</v>
      </c>
      <c r="C268" s="100">
        <f>C269</f>
        <v>7284</v>
      </c>
      <c r="D268" s="101">
        <f>C268/B268*100</f>
        <v>200.60589369319746</v>
      </c>
    </row>
    <row r="269" spans="1:4" s="73" customFormat="1" ht="18.75">
      <c r="A269" s="110" t="s">
        <v>312</v>
      </c>
      <c r="B269" s="103">
        <v>3631</v>
      </c>
      <c r="C269" s="103">
        <v>7284</v>
      </c>
      <c r="D269" s="104"/>
    </row>
    <row r="270" spans="1:4" s="94" customFormat="1" ht="18.75">
      <c r="A270" s="99" t="s">
        <v>313</v>
      </c>
      <c r="B270" s="100">
        <v>21387</v>
      </c>
      <c r="C270" s="100">
        <f>SUM(C271,C275,C279,C282,C289,C295,C297,C301,C311,C304,C305,C309)</f>
        <v>19206</v>
      </c>
      <c r="D270" s="101">
        <f aca="true" t="shared" si="9" ref="D270:D275">C270/B270*100</f>
        <v>89.80221629962126</v>
      </c>
    </row>
    <row r="271" spans="1:4" s="94" customFormat="1" ht="18.75">
      <c r="A271" s="99" t="s">
        <v>314</v>
      </c>
      <c r="B271" s="100">
        <v>581</v>
      </c>
      <c r="C271" s="100">
        <f>SUM(C272:C274)</f>
        <v>739</v>
      </c>
      <c r="D271" s="101">
        <f t="shared" si="9"/>
        <v>127.19449225473323</v>
      </c>
    </row>
    <row r="272" spans="1:4" s="73" customFormat="1" ht="18.75">
      <c r="A272" s="102" t="s">
        <v>102</v>
      </c>
      <c r="B272" s="103">
        <v>220</v>
      </c>
      <c r="C272" s="103">
        <v>240</v>
      </c>
      <c r="D272" s="104"/>
    </row>
    <row r="273" spans="1:4" s="73" customFormat="1" ht="18.75">
      <c r="A273" s="102" t="s">
        <v>111</v>
      </c>
      <c r="B273" s="103">
        <v>0</v>
      </c>
      <c r="C273" s="103">
        <v>0</v>
      </c>
      <c r="D273" s="104"/>
    </row>
    <row r="274" spans="1:4" s="73" customFormat="1" ht="18.75">
      <c r="A274" s="102" t="s">
        <v>315</v>
      </c>
      <c r="B274" s="103">
        <v>361</v>
      </c>
      <c r="C274" s="103">
        <v>499</v>
      </c>
      <c r="D274" s="104"/>
    </row>
    <row r="275" spans="1:4" s="94" customFormat="1" ht="18.75">
      <c r="A275" s="99" t="s">
        <v>316</v>
      </c>
      <c r="B275" s="100">
        <v>3333</v>
      </c>
      <c r="C275" s="100">
        <f>SUM(C276:C278)</f>
        <v>3719</v>
      </c>
      <c r="D275" s="101">
        <f t="shared" si="9"/>
        <v>111.58115811581158</v>
      </c>
    </row>
    <row r="276" spans="1:4" s="73" customFormat="1" ht="18.75">
      <c r="A276" s="102" t="s">
        <v>317</v>
      </c>
      <c r="B276" s="103">
        <v>2671</v>
      </c>
      <c r="C276" s="103">
        <v>2614</v>
      </c>
      <c r="D276" s="104"/>
    </row>
    <row r="277" spans="1:4" s="73" customFormat="1" ht="18.75">
      <c r="A277" s="102" t="s">
        <v>318</v>
      </c>
      <c r="B277" s="103">
        <v>362</v>
      </c>
      <c r="C277" s="103">
        <v>399</v>
      </c>
      <c r="D277" s="104"/>
    </row>
    <row r="278" spans="1:4" s="73" customFormat="1" ht="18.75">
      <c r="A278" s="102" t="s">
        <v>319</v>
      </c>
      <c r="B278" s="103">
        <v>300</v>
      </c>
      <c r="C278" s="103">
        <v>706</v>
      </c>
      <c r="D278" s="104"/>
    </row>
    <row r="279" spans="1:4" s="94" customFormat="1" ht="18.75">
      <c r="A279" s="99" t="s">
        <v>320</v>
      </c>
      <c r="B279" s="100">
        <v>2703</v>
      </c>
      <c r="C279" s="100">
        <f>SUM(C280:C281)</f>
        <v>2851</v>
      </c>
      <c r="D279" s="101">
        <f>C279/B279*100</f>
        <v>105.47539770625232</v>
      </c>
    </row>
    <row r="280" spans="1:4" s="73" customFormat="1" ht="18.75">
      <c r="A280" s="102" t="s">
        <v>321</v>
      </c>
      <c r="B280" s="103">
        <v>2577</v>
      </c>
      <c r="C280" s="103">
        <v>2729</v>
      </c>
      <c r="D280" s="104"/>
    </row>
    <row r="281" spans="1:4" s="73" customFormat="1" ht="18.75">
      <c r="A281" s="102" t="s">
        <v>322</v>
      </c>
      <c r="B281" s="103">
        <v>126</v>
      </c>
      <c r="C281" s="103">
        <v>122</v>
      </c>
      <c r="D281" s="104"/>
    </row>
    <row r="282" spans="1:4" s="94" customFormat="1" ht="18.75">
      <c r="A282" s="99" t="s">
        <v>323</v>
      </c>
      <c r="B282" s="100">
        <v>3502</v>
      </c>
      <c r="C282" s="100">
        <f>SUM(C283:C288)</f>
        <v>2741</v>
      </c>
      <c r="D282" s="101">
        <f>C282/B282*100</f>
        <v>78.26956025128497</v>
      </c>
    </row>
    <row r="283" spans="1:4" s="73" customFormat="1" ht="18.75">
      <c r="A283" s="102" t="s">
        <v>324</v>
      </c>
      <c r="B283" s="103">
        <v>355</v>
      </c>
      <c r="C283" s="103">
        <v>400</v>
      </c>
      <c r="D283" s="104"/>
    </row>
    <row r="284" spans="1:4" s="73" customFormat="1" ht="18.75">
      <c r="A284" s="102" t="s">
        <v>325</v>
      </c>
      <c r="B284" s="103">
        <v>252</v>
      </c>
      <c r="C284" s="103">
        <v>325</v>
      </c>
      <c r="D284" s="104"/>
    </row>
    <row r="285" spans="1:4" s="73" customFormat="1" ht="18.75">
      <c r="A285" s="102" t="s">
        <v>326</v>
      </c>
      <c r="B285" s="103">
        <v>1608</v>
      </c>
      <c r="C285" s="103">
        <v>453</v>
      </c>
      <c r="D285" s="104"/>
    </row>
    <row r="286" spans="1:4" s="73" customFormat="1" ht="18.75">
      <c r="A286" s="102" t="s">
        <v>327</v>
      </c>
      <c r="B286" s="103">
        <v>1008</v>
      </c>
      <c r="C286" s="103">
        <v>1370</v>
      </c>
      <c r="D286" s="104"/>
    </row>
    <row r="287" spans="1:4" s="73" customFormat="1" ht="18.75">
      <c r="A287" s="102" t="s">
        <v>328</v>
      </c>
      <c r="B287" s="103">
        <v>127</v>
      </c>
      <c r="C287" s="103">
        <v>125</v>
      </c>
      <c r="D287" s="104"/>
    </row>
    <row r="288" spans="1:4" s="73" customFormat="1" ht="18.75">
      <c r="A288" s="102" t="s">
        <v>329</v>
      </c>
      <c r="B288" s="103">
        <v>152</v>
      </c>
      <c r="C288" s="103">
        <v>68</v>
      </c>
      <c r="D288" s="104"/>
    </row>
    <row r="289" spans="1:4" s="94" customFormat="1" ht="18.75">
      <c r="A289" s="99" t="s">
        <v>330</v>
      </c>
      <c r="B289" s="100">
        <v>10583</v>
      </c>
      <c r="C289" s="100">
        <f>SUM(C290:C294)</f>
        <v>26</v>
      </c>
      <c r="D289" s="101">
        <f>C289/B289*100</f>
        <v>0.24567702919776999</v>
      </c>
    </row>
    <row r="290" spans="1:4" s="73" customFormat="1" ht="18.75">
      <c r="A290" s="102" t="s">
        <v>331</v>
      </c>
      <c r="B290" s="103">
        <v>22</v>
      </c>
      <c r="C290" s="103">
        <v>26</v>
      </c>
      <c r="D290" s="104"/>
    </row>
    <row r="291" spans="1:4" s="73" customFormat="1" ht="18.75">
      <c r="A291" s="102" t="s">
        <v>332</v>
      </c>
      <c r="B291" s="103">
        <v>6871</v>
      </c>
      <c r="C291" s="103">
        <v>0</v>
      </c>
      <c r="D291" s="104"/>
    </row>
    <row r="292" spans="1:4" s="73" customFormat="1" ht="18.75">
      <c r="A292" s="102" t="s">
        <v>333</v>
      </c>
      <c r="B292" s="103">
        <v>80</v>
      </c>
      <c r="C292" s="103">
        <v>0</v>
      </c>
      <c r="D292" s="104"/>
    </row>
    <row r="293" spans="1:4" s="73" customFormat="1" ht="18.75">
      <c r="A293" s="102" t="s">
        <v>334</v>
      </c>
      <c r="B293" s="103">
        <v>668</v>
      </c>
      <c r="C293" s="103">
        <v>0</v>
      </c>
      <c r="D293" s="104"/>
    </row>
    <row r="294" spans="1:4" s="73" customFormat="1" ht="18.75">
      <c r="A294" s="102" t="s">
        <v>335</v>
      </c>
      <c r="B294" s="103">
        <v>2942</v>
      </c>
      <c r="C294" s="103">
        <v>0</v>
      </c>
      <c r="D294" s="104"/>
    </row>
    <row r="295" spans="1:4" s="94" customFormat="1" ht="18.75">
      <c r="A295" s="99" t="s">
        <v>336</v>
      </c>
      <c r="B295" s="100">
        <v>9</v>
      </c>
      <c r="C295" s="100">
        <f>SUM(C296:C296)</f>
        <v>77</v>
      </c>
      <c r="D295" s="101">
        <f>C295/B295*100</f>
        <v>855.5555555555555</v>
      </c>
    </row>
    <row r="296" spans="1:4" s="73" customFormat="1" ht="18.75">
      <c r="A296" s="102" t="s">
        <v>337</v>
      </c>
      <c r="B296" s="103">
        <v>9</v>
      </c>
      <c r="C296" s="103">
        <v>77</v>
      </c>
      <c r="D296" s="104"/>
    </row>
    <row r="297" spans="1:4" s="94" customFormat="1" ht="18.75">
      <c r="A297" s="99" t="s">
        <v>338</v>
      </c>
      <c r="B297" s="100">
        <v>477</v>
      </c>
      <c r="C297" s="100">
        <f>SUM(C298:C300)</f>
        <v>297</v>
      </c>
      <c r="D297" s="101">
        <f>C297/B297*100</f>
        <v>62.264150943396224</v>
      </c>
    </row>
    <row r="298" spans="1:4" s="73" customFormat="1" ht="18.75">
      <c r="A298" s="102" t="s">
        <v>339</v>
      </c>
      <c r="B298" s="103">
        <v>0</v>
      </c>
      <c r="C298" s="103">
        <v>0</v>
      </c>
      <c r="D298" s="104"/>
    </row>
    <row r="299" spans="1:4" s="73" customFormat="1" ht="18.75">
      <c r="A299" s="102" t="s">
        <v>340</v>
      </c>
      <c r="B299" s="103">
        <v>18</v>
      </c>
      <c r="C299" s="103">
        <v>20</v>
      </c>
      <c r="D299" s="104"/>
    </row>
    <row r="300" spans="1:4" s="73" customFormat="1" ht="18.75">
      <c r="A300" s="102" t="s">
        <v>341</v>
      </c>
      <c r="B300" s="103">
        <v>459</v>
      </c>
      <c r="C300" s="103">
        <v>277</v>
      </c>
      <c r="D300" s="104"/>
    </row>
    <row r="301" spans="1:4" s="94" customFormat="1" ht="18.75">
      <c r="A301" s="99" t="s">
        <v>342</v>
      </c>
      <c r="B301" s="100">
        <v>69</v>
      </c>
      <c r="C301" s="100">
        <f>SUM(C302:C303)</f>
        <v>91</v>
      </c>
      <c r="D301" s="101">
        <f>C301/B301*100</f>
        <v>131.8840579710145</v>
      </c>
    </row>
    <row r="302" spans="1:4" s="73" customFormat="1" ht="18.75">
      <c r="A302" s="102" t="s">
        <v>102</v>
      </c>
      <c r="B302" s="103">
        <v>0</v>
      </c>
      <c r="C302" s="103">
        <v>0</v>
      </c>
      <c r="D302" s="104"/>
    </row>
    <row r="303" spans="1:4" s="73" customFormat="1" ht="18.75">
      <c r="A303" s="102" t="s">
        <v>343</v>
      </c>
      <c r="B303" s="103">
        <v>69</v>
      </c>
      <c r="C303" s="103">
        <v>91</v>
      </c>
      <c r="D303" s="104"/>
    </row>
    <row r="304" spans="1:4" s="73" customFormat="1" ht="18.75">
      <c r="A304" s="99" t="s">
        <v>344</v>
      </c>
      <c r="B304" s="103"/>
      <c r="C304" s="103">
        <v>2628</v>
      </c>
      <c r="D304" s="104"/>
    </row>
    <row r="305" spans="1:4" s="94" customFormat="1" ht="18.75">
      <c r="A305" s="99" t="s">
        <v>345</v>
      </c>
      <c r="B305" s="100">
        <v>3554</v>
      </c>
      <c r="C305" s="100">
        <f>SUM(C306:C308)</f>
        <v>1039</v>
      </c>
      <c r="D305" s="101">
        <f>C305/B305*100</f>
        <v>29.23466516601013</v>
      </c>
    </row>
    <row r="306" spans="1:4" s="73" customFormat="1" ht="18.75">
      <c r="A306" s="102" t="s">
        <v>346</v>
      </c>
      <c r="B306" s="103"/>
      <c r="C306" s="103">
        <v>538</v>
      </c>
      <c r="D306" s="104"/>
    </row>
    <row r="307" spans="1:4" s="73" customFormat="1" ht="18.75">
      <c r="A307" s="102" t="s">
        <v>347</v>
      </c>
      <c r="B307" s="103"/>
      <c r="C307" s="103">
        <v>201</v>
      </c>
      <c r="D307" s="104">
        <v>0</v>
      </c>
    </row>
    <row r="308" spans="1:4" s="73" customFormat="1" ht="18.75">
      <c r="A308" s="102" t="s">
        <v>348</v>
      </c>
      <c r="B308" s="103"/>
      <c r="C308" s="103">
        <v>300</v>
      </c>
      <c r="D308" s="104"/>
    </row>
    <row r="309" spans="1:4" s="94" customFormat="1" ht="18.75">
      <c r="A309" s="99" t="s">
        <v>349</v>
      </c>
      <c r="B309" s="100"/>
      <c r="C309" s="100">
        <f>C310</f>
        <v>711</v>
      </c>
      <c r="D309" s="101"/>
    </row>
    <row r="310" spans="1:4" s="73" customFormat="1" ht="18.75">
      <c r="A310" s="102" t="s">
        <v>334</v>
      </c>
      <c r="B310" s="103"/>
      <c r="C310" s="103">
        <v>711</v>
      </c>
      <c r="D310" s="104"/>
    </row>
    <row r="311" spans="1:4" s="73" customFormat="1" ht="18.75">
      <c r="A311" s="99" t="s">
        <v>350</v>
      </c>
      <c r="B311" s="103">
        <v>130</v>
      </c>
      <c r="C311" s="100">
        <f>C312</f>
        <v>4287</v>
      </c>
      <c r="D311" s="101">
        <f>C311/B311*100</f>
        <v>3297.692307692308</v>
      </c>
    </row>
    <row r="312" spans="1:4" s="73" customFormat="1" ht="18.75">
      <c r="A312" s="102" t="s">
        <v>351</v>
      </c>
      <c r="B312" s="103">
        <v>130</v>
      </c>
      <c r="C312" s="103">
        <v>4287</v>
      </c>
      <c r="D312" s="104"/>
    </row>
    <row r="313" spans="1:4" s="94" customFormat="1" ht="18.75">
      <c r="A313" s="99" t="s">
        <v>352</v>
      </c>
      <c r="B313" s="100">
        <v>1847</v>
      </c>
      <c r="C313" s="100">
        <f>SUM(C314,C317,C319,C326,C331,C334,C336,C338,C324)</f>
        <v>2307</v>
      </c>
      <c r="D313" s="101">
        <f aca="true" t="shared" si="10" ref="D313:D317">C313/B313*100</f>
        <v>124.90525175961018</v>
      </c>
    </row>
    <row r="314" spans="1:4" s="94" customFormat="1" ht="18.75">
      <c r="A314" s="99" t="s">
        <v>353</v>
      </c>
      <c r="B314" s="100">
        <v>312</v>
      </c>
      <c r="C314" s="100">
        <f>SUM(C315:C316)</f>
        <v>394</v>
      </c>
      <c r="D314" s="101">
        <f t="shared" si="10"/>
        <v>126.28205128205127</v>
      </c>
    </row>
    <row r="315" spans="1:4" s="73" customFormat="1" ht="18.75">
      <c r="A315" s="102" t="s">
        <v>102</v>
      </c>
      <c r="B315" s="103">
        <v>137</v>
      </c>
      <c r="C315" s="103">
        <v>217</v>
      </c>
      <c r="D315" s="104"/>
    </row>
    <row r="316" spans="1:4" s="73" customFormat="1" ht="18.75">
      <c r="A316" s="102" t="s">
        <v>354</v>
      </c>
      <c r="B316" s="103">
        <v>175</v>
      </c>
      <c r="C316" s="103">
        <v>177</v>
      </c>
      <c r="D316" s="104"/>
    </row>
    <row r="317" spans="1:4" s="94" customFormat="1" ht="18.75">
      <c r="A317" s="99" t="s">
        <v>355</v>
      </c>
      <c r="B317" s="100">
        <v>97</v>
      </c>
      <c r="C317" s="100">
        <f>SUM(C318:C318)</f>
        <v>104</v>
      </c>
      <c r="D317" s="101">
        <f t="shared" si="10"/>
        <v>107.21649484536083</v>
      </c>
    </row>
    <row r="318" spans="1:4" s="73" customFormat="1" ht="18.75">
      <c r="A318" s="102" t="s">
        <v>356</v>
      </c>
      <c r="B318" s="103">
        <v>97</v>
      </c>
      <c r="C318" s="103">
        <v>104</v>
      </c>
      <c r="D318" s="104"/>
    </row>
    <row r="319" spans="1:4" s="94" customFormat="1" ht="18.75">
      <c r="A319" s="99" t="s">
        <v>357</v>
      </c>
      <c r="B319" s="100">
        <v>940</v>
      </c>
      <c r="C319" s="100">
        <f>SUM(C320:C323)</f>
        <v>889</v>
      </c>
      <c r="D319" s="101">
        <f>C319/B319*100</f>
        <v>94.57446808510637</v>
      </c>
    </row>
    <row r="320" spans="1:4" s="73" customFormat="1" ht="18.75">
      <c r="A320" s="102" t="s">
        <v>358</v>
      </c>
      <c r="B320" s="103">
        <v>140</v>
      </c>
      <c r="C320" s="103">
        <v>0</v>
      </c>
      <c r="D320" s="104"/>
    </row>
    <row r="321" spans="1:4" s="73" customFormat="1" ht="18.75">
      <c r="A321" s="102" t="s">
        <v>359</v>
      </c>
      <c r="B321" s="103">
        <v>200</v>
      </c>
      <c r="C321" s="103">
        <v>200</v>
      </c>
      <c r="D321" s="104"/>
    </row>
    <row r="322" spans="1:4" s="73" customFormat="1" ht="18.75">
      <c r="A322" s="102" t="s">
        <v>360</v>
      </c>
      <c r="B322" s="103">
        <v>567</v>
      </c>
      <c r="C322" s="103">
        <v>0</v>
      </c>
      <c r="D322" s="104"/>
    </row>
    <row r="323" spans="1:4" s="73" customFormat="1" ht="18.75">
      <c r="A323" s="102" t="s">
        <v>361</v>
      </c>
      <c r="B323" s="103">
        <v>33</v>
      </c>
      <c r="C323" s="103">
        <v>689</v>
      </c>
      <c r="D323" s="104"/>
    </row>
    <row r="324" spans="1:4" s="94" customFormat="1" ht="18.75">
      <c r="A324" s="99" t="s">
        <v>362</v>
      </c>
      <c r="B324" s="100"/>
      <c r="C324" s="100">
        <f>C325</f>
        <v>35</v>
      </c>
      <c r="D324" s="101"/>
    </row>
    <row r="325" spans="1:4" s="73" customFormat="1" ht="18.75">
      <c r="A325" s="102" t="s">
        <v>363</v>
      </c>
      <c r="B325" s="103"/>
      <c r="C325" s="103">
        <v>35</v>
      </c>
      <c r="D325" s="104"/>
    </row>
    <row r="326" spans="1:4" s="94" customFormat="1" ht="18.75">
      <c r="A326" s="99" t="s">
        <v>364</v>
      </c>
      <c r="B326" s="100">
        <v>252</v>
      </c>
      <c r="C326" s="100">
        <f>SUM(C327:C330)</f>
        <v>211</v>
      </c>
      <c r="D326" s="101">
        <f>C326/B326*100</f>
        <v>83.73015873015873</v>
      </c>
    </row>
    <row r="327" spans="1:4" s="73" customFormat="1" ht="18.75">
      <c r="A327" s="102" t="s">
        <v>365</v>
      </c>
      <c r="B327" s="103">
        <v>0</v>
      </c>
      <c r="C327" s="103">
        <v>0</v>
      </c>
      <c r="D327" s="104"/>
    </row>
    <row r="328" spans="1:4" s="73" customFormat="1" ht="18.75">
      <c r="A328" s="102" t="s">
        <v>366</v>
      </c>
      <c r="B328" s="103">
        <v>52</v>
      </c>
      <c r="C328" s="103">
        <v>61</v>
      </c>
      <c r="D328" s="104"/>
    </row>
    <row r="329" spans="1:4" s="73" customFormat="1" ht="18.75">
      <c r="A329" s="102" t="s">
        <v>367</v>
      </c>
      <c r="B329" s="103">
        <v>0</v>
      </c>
      <c r="C329" s="103">
        <v>0</v>
      </c>
      <c r="D329" s="104"/>
    </row>
    <row r="330" spans="1:4" s="73" customFormat="1" ht="18.75">
      <c r="A330" s="102" t="s">
        <v>368</v>
      </c>
      <c r="B330" s="103">
        <v>200</v>
      </c>
      <c r="C330" s="103">
        <v>150</v>
      </c>
      <c r="D330" s="104"/>
    </row>
    <row r="331" spans="1:4" s="94" customFormat="1" ht="18.75">
      <c r="A331" s="99" t="s">
        <v>369</v>
      </c>
      <c r="B331" s="100">
        <v>167</v>
      </c>
      <c r="C331" s="100">
        <f>SUM(C332:C333)</f>
        <v>428</v>
      </c>
      <c r="D331" s="101">
        <f aca="true" t="shared" si="11" ref="D331:D336">C331/B331*100</f>
        <v>256.2874251497006</v>
      </c>
    </row>
    <row r="332" spans="1:4" s="73" customFormat="1" ht="18.75">
      <c r="A332" s="102" t="s">
        <v>370</v>
      </c>
      <c r="B332" s="103">
        <v>167</v>
      </c>
      <c r="C332" s="103">
        <v>167</v>
      </c>
      <c r="D332" s="104"/>
    </row>
    <row r="333" spans="1:4" s="73" customFormat="1" ht="18.75">
      <c r="A333" s="102" t="s">
        <v>371</v>
      </c>
      <c r="B333" s="103">
        <v>0</v>
      </c>
      <c r="C333" s="103">
        <v>261</v>
      </c>
      <c r="D333" s="104"/>
    </row>
    <row r="334" spans="1:4" s="94" customFormat="1" ht="18.75">
      <c r="A334" s="99" t="s">
        <v>372</v>
      </c>
      <c r="B334" s="100">
        <v>50</v>
      </c>
      <c r="C334" s="100">
        <f>C335</f>
        <v>144</v>
      </c>
      <c r="D334" s="101">
        <f t="shared" si="11"/>
        <v>288</v>
      </c>
    </row>
    <row r="335" spans="1:4" s="73" customFormat="1" ht="18.75">
      <c r="A335" s="102" t="s">
        <v>373</v>
      </c>
      <c r="B335" s="103">
        <v>50</v>
      </c>
      <c r="C335" s="103">
        <v>144</v>
      </c>
      <c r="D335" s="104"/>
    </row>
    <row r="336" spans="1:4" s="94" customFormat="1" ht="18.75">
      <c r="A336" s="99" t="s">
        <v>374</v>
      </c>
      <c r="B336" s="100">
        <v>29</v>
      </c>
      <c r="C336" s="100">
        <f>SUM(C337:C337)</f>
        <v>102</v>
      </c>
      <c r="D336" s="101">
        <f t="shared" si="11"/>
        <v>351.7241379310345</v>
      </c>
    </row>
    <row r="337" spans="1:4" s="73" customFormat="1" ht="18.75">
      <c r="A337" s="102" t="s">
        <v>375</v>
      </c>
      <c r="B337" s="103">
        <v>29</v>
      </c>
      <c r="C337" s="103">
        <v>102</v>
      </c>
      <c r="D337" s="104"/>
    </row>
    <row r="338" spans="1:4" s="94" customFormat="1" ht="18.75">
      <c r="A338" s="99" t="s">
        <v>376</v>
      </c>
      <c r="B338" s="100">
        <v>0</v>
      </c>
      <c r="C338" s="100">
        <f>C339</f>
        <v>0</v>
      </c>
      <c r="D338" s="101">
        <v>0</v>
      </c>
    </row>
    <row r="339" spans="1:4" s="73" customFormat="1" ht="18.75">
      <c r="A339" s="102" t="s">
        <v>377</v>
      </c>
      <c r="B339" s="103">
        <v>0</v>
      </c>
      <c r="C339" s="103">
        <v>0</v>
      </c>
      <c r="D339" s="104"/>
    </row>
    <row r="340" spans="1:4" s="94" customFormat="1" ht="18.75">
      <c r="A340" s="99" t="s">
        <v>378</v>
      </c>
      <c r="B340" s="100">
        <v>4597</v>
      </c>
      <c r="C340" s="100">
        <f>SUM(C341,C346,C348,C350,C352)</f>
        <v>2605</v>
      </c>
      <c r="D340" s="101">
        <f aca="true" t="shared" si="12" ref="D338:D341">C340/B340*100</f>
        <v>56.66739177724603</v>
      </c>
    </row>
    <row r="341" spans="1:4" s="94" customFormat="1" ht="18.75">
      <c r="A341" s="99" t="s">
        <v>379</v>
      </c>
      <c r="B341" s="100">
        <v>805</v>
      </c>
      <c r="C341" s="100">
        <f>SUM(C342:C345)</f>
        <v>592</v>
      </c>
      <c r="D341" s="101">
        <f t="shared" si="12"/>
        <v>73.54037267080746</v>
      </c>
    </row>
    <row r="342" spans="1:4" s="73" customFormat="1" ht="18.75">
      <c r="A342" s="102" t="s">
        <v>102</v>
      </c>
      <c r="B342" s="103">
        <v>184</v>
      </c>
      <c r="C342" s="103">
        <v>203</v>
      </c>
      <c r="D342" s="104"/>
    </row>
    <row r="343" spans="1:4" s="73" customFormat="1" ht="18.75">
      <c r="A343" s="102" t="s">
        <v>380</v>
      </c>
      <c r="B343" s="103">
        <v>180</v>
      </c>
      <c r="C343" s="103">
        <v>77</v>
      </c>
      <c r="D343" s="104"/>
    </row>
    <row r="344" spans="1:4" s="73" customFormat="1" ht="18.75">
      <c r="A344" s="102" t="s">
        <v>381</v>
      </c>
      <c r="B344" s="103">
        <v>0</v>
      </c>
      <c r="C344" s="103">
        <v>0</v>
      </c>
      <c r="D344" s="104"/>
    </row>
    <row r="345" spans="1:4" s="73" customFormat="1" ht="18.75">
      <c r="A345" s="102" t="s">
        <v>382</v>
      </c>
      <c r="B345" s="103">
        <v>441</v>
      </c>
      <c r="C345" s="103">
        <v>312</v>
      </c>
      <c r="D345" s="104"/>
    </row>
    <row r="346" spans="1:4" s="94" customFormat="1" ht="18.75">
      <c r="A346" s="99" t="s">
        <v>383</v>
      </c>
      <c r="B346" s="100">
        <v>101</v>
      </c>
      <c r="C346" s="100">
        <f>C347</f>
        <v>98</v>
      </c>
      <c r="D346" s="101">
        <f>C346/B346*100</f>
        <v>97.02970297029702</v>
      </c>
    </row>
    <row r="347" spans="1:4" s="73" customFormat="1" ht="18.75">
      <c r="A347" s="102" t="s">
        <v>384</v>
      </c>
      <c r="B347" s="103">
        <v>101</v>
      </c>
      <c r="C347" s="103">
        <v>98</v>
      </c>
      <c r="D347" s="104"/>
    </row>
    <row r="348" spans="1:4" s="94" customFormat="1" ht="18.75">
      <c r="A348" s="99" t="s">
        <v>385</v>
      </c>
      <c r="B348" s="100">
        <v>2106</v>
      </c>
      <c r="C348" s="100">
        <f>SUM(C349:C349)</f>
        <v>388</v>
      </c>
      <c r="D348" s="101">
        <f>C348/B348*100</f>
        <v>18.42355175688509</v>
      </c>
    </row>
    <row r="349" spans="1:4" s="73" customFormat="1" ht="18.75">
      <c r="A349" s="102" t="s">
        <v>386</v>
      </c>
      <c r="B349" s="103">
        <v>2106</v>
      </c>
      <c r="C349" s="103">
        <v>388</v>
      </c>
      <c r="D349" s="104"/>
    </row>
    <row r="350" spans="1:4" s="94" customFormat="1" ht="18.75">
      <c r="A350" s="99" t="s">
        <v>387</v>
      </c>
      <c r="B350" s="100">
        <v>943</v>
      </c>
      <c r="C350" s="100">
        <f>C351</f>
        <v>1348</v>
      </c>
      <c r="D350" s="101">
        <f>C350/B350*100</f>
        <v>142.94803817603395</v>
      </c>
    </row>
    <row r="351" spans="1:4" s="73" customFormat="1" ht="18.75">
      <c r="A351" s="102" t="s">
        <v>388</v>
      </c>
      <c r="B351" s="103">
        <v>943</v>
      </c>
      <c r="C351" s="103">
        <v>1348</v>
      </c>
      <c r="D351" s="104"/>
    </row>
    <row r="352" spans="1:4" s="94" customFormat="1" ht="18.75">
      <c r="A352" s="99" t="s">
        <v>389</v>
      </c>
      <c r="B352" s="100">
        <v>642</v>
      </c>
      <c r="C352" s="100">
        <f>C353</f>
        <v>179</v>
      </c>
      <c r="D352" s="101">
        <f aca="true" t="shared" si="13" ref="D352:D355">C352/B352*100</f>
        <v>27.8816199376947</v>
      </c>
    </row>
    <row r="353" spans="1:4" s="73" customFormat="1" ht="18.75">
      <c r="A353" s="102" t="s">
        <v>390</v>
      </c>
      <c r="B353" s="103">
        <v>642</v>
      </c>
      <c r="C353" s="103">
        <v>179</v>
      </c>
      <c r="D353" s="104"/>
    </row>
    <row r="354" spans="1:4" s="94" customFormat="1" ht="18.75">
      <c r="A354" s="99" t="s">
        <v>391</v>
      </c>
      <c r="B354" s="100">
        <v>19210</v>
      </c>
      <c r="C354" s="100">
        <f>SUM(C355,C370,C382,C396,C402,C407,C411,C415)</f>
        <v>26171</v>
      </c>
      <c r="D354" s="101">
        <f t="shared" si="13"/>
        <v>136.23633524206141</v>
      </c>
    </row>
    <row r="355" spans="1:4" s="94" customFormat="1" ht="18.75">
      <c r="A355" s="99" t="s">
        <v>392</v>
      </c>
      <c r="B355" s="100">
        <v>4707</v>
      </c>
      <c r="C355" s="100">
        <f>SUM(C356:C369)</f>
        <v>5722</v>
      </c>
      <c r="D355" s="101">
        <f t="shared" si="13"/>
        <v>121.56362863819842</v>
      </c>
    </row>
    <row r="356" spans="1:4" s="73" customFormat="1" ht="18.75">
      <c r="A356" s="102" t="s">
        <v>102</v>
      </c>
      <c r="B356" s="103">
        <v>558</v>
      </c>
      <c r="C356" s="103">
        <v>696</v>
      </c>
      <c r="D356" s="104"/>
    </row>
    <row r="357" spans="1:4" s="73" customFormat="1" ht="18.75">
      <c r="A357" s="102" t="s">
        <v>118</v>
      </c>
      <c r="B357" s="103">
        <v>1646</v>
      </c>
      <c r="C357" s="103">
        <v>1978</v>
      </c>
      <c r="D357" s="104"/>
    </row>
    <row r="358" spans="1:4" s="73" customFormat="1" ht="18.75">
      <c r="A358" s="102" t="s">
        <v>393</v>
      </c>
      <c r="B358" s="103">
        <v>195</v>
      </c>
      <c r="C358" s="103">
        <v>207</v>
      </c>
      <c r="D358" s="104"/>
    </row>
    <row r="359" spans="1:4" s="73" customFormat="1" ht="18.75">
      <c r="A359" s="102" t="s">
        <v>394</v>
      </c>
      <c r="B359" s="103">
        <v>33</v>
      </c>
      <c r="C359" s="103">
        <v>0</v>
      </c>
      <c r="D359" s="104"/>
    </row>
    <row r="360" spans="1:4" s="73" customFormat="1" ht="18.75">
      <c r="A360" s="102" t="s">
        <v>395</v>
      </c>
      <c r="B360" s="103">
        <v>23</v>
      </c>
      <c r="C360" s="103">
        <v>51</v>
      </c>
      <c r="D360" s="104"/>
    </row>
    <row r="361" spans="1:4" s="73" customFormat="1" ht="18.75">
      <c r="A361" s="102" t="s">
        <v>396</v>
      </c>
      <c r="B361" s="103">
        <v>5</v>
      </c>
      <c r="C361" s="103">
        <v>0</v>
      </c>
      <c r="D361" s="104"/>
    </row>
    <row r="362" spans="1:4" s="73" customFormat="1" ht="18.75">
      <c r="A362" s="102" t="s">
        <v>397</v>
      </c>
      <c r="B362" s="103">
        <v>580</v>
      </c>
      <c r="C362" s="103">
        <v>462</v>
      </c>
      <c r="D362" s="104"/>
    </row>
    <row r="363" spans="1:4" s="73" customFormat="1" ht="18.75">
      <c r="A363" s="102" t="s">
        <v>398</v>
      </c>
      <c r="B363" s="103">
        <v>0</v>
      </c>
      <c r="C363" s="103">
        <v>0</v>
      </c>
      <c r="D363" s="104"/>
    </row>
    <row r="364" spans="1:4" s="73" customFormat="1" ht="18.75">
      <c r="A364" s="102" t="s">
        <v>399</v>
      </c>
      <c r="B364" s="103">
        <v>790</v>
      </c>
      <c r="C364" s="103">
        <v>497</v>
      </c>
      <c r="D364" s="104"/>
    </row>
    <row r="365" spans="1:4" s="73" customFormat="1" ht="18.75">
      <c r="A365" s="102" t="s">
        <v>400</v>
      </c>
      <c r="B365" s="103">
        <v>0</v>
      </c>
      <c r="C365" s="103">
        <v>0</v>
      </c>
      <c r="D365" s="104"/>
    </row>
    <row r="366" spans="1:4" s="73" customFormat="1" ht="18.75">
      <c r="A366" s="102" t="s">
        <v>401</v>
      </c>
      <c r="B366" s="103">
        <v>30</v>
      </c>
      <c r="C366" s="103">
        <v>85</v>
      </c>
      <c r="D366" s="104"/>
    </row>
    <row r="367" spans="1:4" s="73" customFormat="1" ht="18.75">
      <c r="A367" s="102" t="s">
        <v>402</v>
      </c>
      <c r="B367" s="103">
        <v>3</v>
      </c>
      <c r="C367" s="103">
        <v>0</v>
      </c>
      <c r="D367" s="104"/>
    </row>
    <row r="368" spans="1:4" s="73" customFormat="1" ht="18.75">
      <c r="A368" s="102" t="s">
        <v>403</v>
      </c>
      <c r="B368" s="103">
        <v>113</v>
      </c>
      <c r="C368" s="103">
        <v>58</v>
      </c>
      <c r="D368" s="104"/>
    </row>
    <row r="369" spans="1:4" s="73" customFormat="1" ht="18.75">
      <c r="A369" s="102" t="s">
        <v>404</v>
      </c>
      <c r="B369" s="103">
        <v>731</v>
      </c>
      <c r="C369" s="103">
        <v>1688</v>
      </c>
      <c r="D369" s="104"/>
    </row>
    <row r="370" spans="1:4" s="94" customFormat="1" ht="18.75">
      <c r="A370" s="99" t="s">
        <v>405</v>
      </c>
      <c r="B370" s="100">
        <v>2695</v>
      </c>
      <c r="C370" s="100">
        <f>SUM(C371:C381)</f>
        <v>2741</v>
      </c>
      <c r="D370" s="101">
        <f>C370/B370*100</f>
        <v>101.70686456400742</v>
      </c>
    </row>
    <row r="371" spans="1:4" s="73" customFormat="1" ht="18.75">
      <c r="A371" s="102" t="s">
        <v>102</v>
      </c>
      <c r="B371" s="103">
        <v>135</v>
      </c>
      <c r="C371" s="103">
        <v>197</v>
      </c>
      <c r="D371" s="104"/>
    </row>
    <row r="372" spans="1:4" s="73" customFormat="1" ht="18.75">
      <c r="A372" s="102" t="s">
        <v>406</v>
      </c>
      <c r="B372" s="103">
        <v>660</v>
      </c>
      <c r="C372" s="103">
        <v>764</v>
      </c>
      <c r="D372" s="104"/>
    </row>
    <row r="373" spans="1:4" s="73" customFormat="1" ht="18.75">
      <c r="A373" s="102" t="s">
        <v>407</v>
      </c>
      <c r="B373" s="103">
        <v>629</v>
      </c>
      <c r="C373" s="103">
        <v>328</v>
      </c>
      <c r="D373" s="104"/>
    </row>
    <row r="374" spans="1:4" s="73" customFormat="1" ht="18.75">
      <c r="A374" s="102" t="s">
        <v>408</v>
      </c>
      <c r="B374" s="103">
        <v>35</v>
      </c>
      <c r="C374" s="103">
        <v>29</v>
      </c>
      <c r="D374" s="104"/>
    </row>
    <row r="375" spans="1:4" s="73" customFormat="1" ht="18.75">
      <c r="A375" s="102" t="s">
        <v>409</v>
      </c>
      <c r="B375" s="103">
        <v>39</v>
      </c>
      <c r="C375" s="103">
        <v>40</v>
      </c>
      <c r="D375" s="104"/>
    </row>
    <row r="376" spans="1:4" s="73" customFormat="1" ht="18.75">
      <c r="A376" s="102" t="s">
        <v>410</v>
      </c>
      <c r="B376" s="103">
        <v>50</v>
      </c>
      <c r="C376" s="103">
        <v>0</v>
      </c>
      <c r="D376" s="104"/>
    </row>
    <row r="377" spans="1:4" s="73" customFormat="1" ht="18.75">
      <c r="A377" s="102" t="s">
        <v>411</v>
      </c>
      <c r="B377" s="103">
        <v>0</v>
      </c>
      <c r="C377" s="103">
        <v>0</v>
      </c>
      <c r="D377" s="104"/>
    </row>
    <row r="378" spans="1:4" s="73" customFormat="1" ht="18.75">
      <c r="A378" s="102" t="s">
        <v>412</v>
      </c>
      <c r="B378" s="103">
        <v>0</v>
      </c>
      <c r="C378" s="103">
        <v>0</v>
      </c>
      <c r="D378" s="104"/>
    </row>
    <row r="379" spans="1:4" s="73" customFormat="1" ht="18.75">
      <c r="A379" s="102" t="s">
        <v>413</v>
      </c>
      <c r="B379" s="103">
        <v>0</v>
      </c>
      <c r="C379" s="103">
        <v>0</v>
      </c>
      <c r="D379" s="104"/>
    </row>
    <row r="380" spans="1:4" s="73" customFormat="1" ht="18.75">
      <c r="A380" s="102" t="s">
        <v>414</v>
      </c>
      <c r="B380" s="103">
        <v>246</v>
      </c>
      <c r="C380" s="103">
        <v>231</v>
      </c>
      <c r="D380" s="104"/>
    </row>
    <row r="381" spans="1:4" s="73" customFormat="1" ht="18.75">
      <c r="A381" s="102" t="s">
        <v>415</v>
      </c>
      <c r="B381" s="103">
        <v>901</v>
      </c>
      <c r="C381" s="103">
        <v>1152</v>
      </c>
      <c r="D381" s="104"/>
    </row>
    <row r="382" spans="1:4" s="94" customFormat="1" ht="18.75">
      <c r="A382" s="99" t="s">
        <v>416</v>
      </c>
      <c r="B382" s="100">
        <v>3217</v>
      </c>
      <c r="C382" s="100">
        <f>SUM(C383:C395)</f>
        <v>1789</v>
      </c>
      <c r="D382" s="101">
        <f>C382/B382*100</f>
        <v>55.610817531861976</v>
      </c>
    </row>
    <row r="383" spans="1:4" s="73" customFormat="1" ht="18.75">
      <c r="A383" s="102" t="s">
        <v>102</v>
      </c>
      <c r="B383" s="103">
        <v>91</v>
      </c>
      <c r="C383" s="103">
        <v>130</v>
      </c>
      <c r="D383" s="104"/>
    </row>
    <row r="384" spans="1:4" s="73" customFormat="1" ht="18.75">
      <c r="A384" s="102" t="s">
        <v>417</v>
      </c>
      <c r="B384" s="103">
        <v>0</v>
      </c>
      <c r="C384" s="103">
        <v>0</v>
      </c>
      <c r="D384" s="104"/>
    </row>
    <row r="385" spans="1:4" s="73" customFormat="1" ht="18.75">
      <c r="A385" s="102" t="s">
        <v>418</v>
      </c>
      <c r="B385" s="103">
        <v>0</v>
      </c>
      <c r="C385" s="103">
        <v>12</v>
      </c>
      <c r="D385" s="104"/>
    </row>
    <row r="386" spans="1:4" s="73" customFormat="1" ht="18.75">
      <c r="A386" s="102" t="s">
        <v>419</v>
      </c>
      <c r="B386" s="103">
        <v>0</v>
      </c>
      <c r="C386" s="103">
        <v>5</v>
      </c>
      <c r="D386" s="104"/>
    </row>
    <row r="387" spans="1:4" s="73" customFormat="1" ht="18.75">
      <c r="A387" s="102" t="s">
        <v>420</v>
      </c>
      <c r="B387" s="103">
        <v>238</v>
      </c>
      <c r="C387" s="103">
        <v>41</v>
      </c>
      <c r="D387" s="104"/>
    </row>
    <row r="388" spans="1:4" s="73" customFormat="1" ht="18.75">
      <c r="A388" s="102" t="s">
        <v>421</v>
      </c>
      <c r="B388" s="103">
        <v>40</v>
      </c>
      <c r="C388" s="103">
        <v>5</v>
      </c>
      <c r="D388" s="104"/>
    </row>
    <row r="389" spans="1:4" s="73" customFormat="1" ht="18.75">
      <c r="A389" s="102" t="s">
        <v>422</v>
      </c>
      <c r="B389" s="103">
        <v>1726</v>
      </c>
      <c r="C389" s="103">
        <v>670</v>
      </c>
      <c r="D389" s="104"/>
    </row>
    <row r="390" spans="1:4" s="73" customFormat="1" ht="18.75">
      <c r="A390" s="102" t="s">
        <v>423</v>
      </c>
      <c r="B390" s="103">
        <v>51</v>
      </c>
      <c r="C390" s="103">
        <v>0</v>
      </c>
      <c r="D390" s="104"/>
    </row>
    <row r="391" spans="1:4" s="73" customFormat="1" ht="18.75">
      <c r="A391" s="102" t="s">
        <v>424</v>
      </c>
      <c r="B391" s="103">
        <v>179</v>
      </c>
      <c r="C391" s="103">
        <v>0</v>
      </c>
      <c r="D391" s="104"/>
    </row>
    <row r="392" spans="1:4" s="73" customFormat="1" ht="18.75">
      <c r="A392" s="102" t="s">
        <v>425</v>
      </c>
      <c r="B392" s="103">
        <v>2</v>
      </c>
      <c r="C392" s="103">
        <v>2</v>
      </c>
      <c r="D392" s="104"/>
    </row>
    <row r="393" spans="1:4" s="73" customFormat="1" ht="18.75">
      <c r="A393" s="102" t="s">
        <v>426</v>
      </c>
      <c r="B393" s="103">
        <v>157</v>
      </c>
      <c r="C393" s="103">
        <v>157</v>
      </c>
      <c r="D393" s="104"/>
    </row>
    <row r="394" spans="1:4" s="73" customFormat="1" ht="18.75">
      <c r="A394" s="102" t="s">
        <v>427</v>
      </c>
      <c r="B394" s="103">
        <v>150</v>
      </c>
      <c r="C394" s="103">
        <v>14</v>
      </c>
      <c r="D394" s="104"/>
    </row>
    <row r="395" spans="1:4" s="73" customFormat="1" ht="18.75">
      <c r="A395" s="102" t="s">
        <v>428</v>
      </c>
      <c r="B395" s="103">
        <v>583</v>
      </c>
      <c r="C395" s="103">
        <v>753</v>
      </c>
      <c r="D395" s="104"/>
    </row>
    <row r="396" spans="1:4" s="94" customFormat="1" ht="18.75">
      <c r="A396" s="99" t="s">
        <v>429</v>
      </c>
      <c r="B396" s="100">
        <v>5081</v>
      </c>
      <c r="C396" s="100">
        <f>SUM(C397:C401)</f>
        <v>9290</v>
      </c>
      <c r="D396" s="101">
        <f>C396/B396*100</f>
        <v>182.83802401102145</v>
      </c>
    </row>
    <row r="397" spans="1:4" s="73" customFormat="1" ht="18.75">
      <c r="A397" s="102" t="s">
        <v>102</v>
      </c>
      <c r="B397" s="103">
        <v>120</v>
      </c>
      <c r="C397" s="103">
        <v>137</v>
      </c>
      <c r="D397" s="104"/>
    </row>
    <row r="398" spans="1:4" s="73" customFormat="1" ht="18.75">
      <c r="A398" s="102" t="s">
        <v>430</v>
      </c>
      <c r="B398" s="103">
        <v>3069</v>
      </c>
      <c r="C398" s="103">
        <v>2365</v>
      </c>
      <c r="D398" s="104"/>
    </row>
    <row r="399" spans="1:4" s="73" customFormat="1" ht="18.75">
      <c r="A399" s="102" t="s">
        <v>431</v>
      </c>
      <c r="B399" s="103">
        <v>677</v>
      </c>
      <c r="C399" s="103">
        <v>306</v>
      </c>
      <c r="D399" s="104"/>
    </row>
    <row r="400" spans="1:4" s="73" customFormat="1" ht="18.75">
      <c r="A400" s="102" t="s">
        <v>432</v>
      </c>
      <c r="B400" s="103">
        <v>0</v>
      </c>
      <c r="C400" s="103">
        <v>0</v>
      </c>
      <c r="D400" s="104"/>
    </row>
    <row r="401" spans="1:4" s="73" customFormat="1" ht="18.75">
      <c r="A401" s="102" t="s">
        <v>433</v>
      </c>
      <c r="B401" s="103">
        <v>1215</v>
      </c>
      <c r="C401" s="103">
        <v>6482</v>
      </c>
      <c r="D401" s="104"/>
    </row>
    <row r="402" spans="1:4" s="94" customFormat="1" ht="18.75">
      <c r="A402" s="99" t="s">
        <v>434</v>
      </c>
      <c r="B402" s="100">
        <v>583</v>
      </c>
      <c r="C402" s="100">
        <f>SUM(C403:C406)</f>
        <v>656</v>
      </c>
      <c r="D402" s="101">
        <f>C402/B402*100</f>
        <v>112.52144082332762</v>
      </c>
    </row>
    <row r="403" spans="1:4" s="73" customFormat="1" ht="18.75">
      <c r="A403" s="102" t="s">
        <v>229</v>
      </c>
      <c r="B403" s="103">
        <v>71</v>
      </c>
      <c r="C403" s="103">
        <v>87</v>
      </c>
      <c r="D403" s="104"/>
    </row>
    <row r="404" spans="1:4" s="73" customFormat="1" ht="18.75">
      <c r="A404" s="102" t="s">
        <v>435</v>
      </c>
      <c r="B404" s="103">
        <v>448</v>
      </c>
      <c r="C404" s="103">
        <v>0</v>
      </c>
      <c r="D404" s="104"/>
    </row>
    <row r="405" spans="1:4" s="73" customFormat="1" ht="18.75">
      <c r="A405" s="102" t="s">
        <v>436</v>
      </c>
      <c r="B405" s="103">
        <v>64</v>
      </c>
      <c r="C405" s="103">
        <v>0</v>
      </c>
      <c r="D405" s="104"/>
    </row>
    <row r="406" spans="1:4" s="73" customFormat="1" ht="18.75">
      <c r="A406" s="102" t="s">
        <v>437</v>
      </c>
      <c r="B406" s="103">
        <v>0</v>
      </c>
      <c r="C406" s="103">
        <v>569</v>
      </c>
      <c r="D406" s="104"/>
    </row>
    <row r="407" spans="1:4" s="94" customFormat="1" ht="18.75">
      <c r="A407" s="99" t="s">
        <v>438</v>
      </c>
      <c r="B407" s="100">
        <v>2349</v>
      </c>
      <c r="C407" s="100">
        <f>SUM(C408:C410)</f>
        <v>4781</v>
      </c>
      <c r="D407" s="101">
        <f>C407/B407*100</f>
        <v>203.5334184759472</v>
      </c>
    </row>
    <row r="408" spans="1:4" s="73" customFormat="1" ht="18.75">
      <c r="A408" s="102" t="s">
        <v>439</v>
      </c>
      <c r="B408" s="103">
        <v>324</v>
      </c>
      <c r="C408" s="103">
        <v>2074</v>
      </c>
      <c r="D408" s="104"/>
    </row>
    <row r="409" spans="1:4" s="73" customFormat="1" ht="18.75">
      <c r="A409" s="102" t="s">
        <v>440</v>
      </c>
      <c r="B409" s="103">
        <v>1617</v>
      </c>
      <c r="C409" s="103">
        <v>1557</v>
      </c>
      <c r="D409" s="104"/>
    </row>
    <row r="410" spans="1:4" s="73" customFormat="1" ht="18.75">
      <c r="A410" s="102" t="s">
        <v>441</v>
      </c>
      <c r="B410" s="103">
        <v>408</v>
      </c>
      <c r="C410" s="103">
        <v>1150</v>
      </c>
      <c r="D410" s="104"/>
    </row>
    <row r="411" spans="1:4" s="94" customFormat="1" ht="18.75">
      <c r="A411" s="99" t="s">
        <v>442</v>
      </c>
      <c r="B411" s="100">
        <v>357</v>
      </c>
      <c r="C411" s="100">
        <f>SUM(C412:C414)</f>
        <v>221</v>
      </c>
      <c r="D411" s="101">
        <f>C411/B411*100</f>
        <v>61.904761904761905</v>
      </c>
    </row>
    <row r="412" spans="1:4" s="73" customFormat="1" ht="18.75">
      <c r="A412" s="102" t="s">
        <v>443</v>
      </c>
      <c r="B412" s="103">
        <v>0</v>
      </c>
      <c r="C412" s="103">
        <v>90</v>
      </c>
      <c r="D412" s="104"/>
    </row>
    <row r="413" spans="1:4" s="73" customFormat="1" ht="18.75">
      <c r="A413" s="102" t="s">
        <v>444</v>
      </c>
      <c r="B413" s="103">
        <v>0</v>
      </c>
      <c r="C413" s="103">
        <v>131</v>
      </c>
      <c r="D413" s="104"/>
    </row>
    <row r="414" spans="1:4" s="73" customFormat="1" ht="18.75">
      <c r="A414" s="102" t="s">
        <v>445</v>
      </c>
      <c r="B414" s="103">
        <v>357</v>
      </c>
      <c r="C414" s="103">
        <v>0</v>
      </c>
      <c r="D414" s="104"/>
    </row>
    <row r="415" spans="1:4" s="94" customFormat="1" ht="18.75">
      <c r="A415" s="99" t="s">
        <v>446</v>
      </c>
      <c r="B415" s="100">
        <v>221</v>
      </c>
      <c r="C415" s="100">
        <f>C416</f>
        <v>971</v>
      </c>
      <c r="D415" s="101">
        <f>C415/B415*100</f>
        <v>439.3665158371041</v>
      </c>
    </row>
    <row r="416" spans="1:4" s="73" customFormat="1" ht="18.75">
      <c r="A416" s="102" t="s">
        <v>447</v>
      </c>
      <c r="B416" s="103">
        <v>221</v>
      </c>
      <c r="C416" s="103">
        <v>971</v>
      </c>
      <c r="D416" s="104"/>
    </row>
    <row r="417" spans="1:4" s="94" customFormat="1" ht="18.75">
      <c r="A417" s="99" t="s">
        <v>448</v>
      </c>
      <c r="B417" s="100">
        <v>1661</v>
      </c>
      <c r="C417" s="100">
        <f>SUM(C418,C425,C429,C431)</f>
        <v>6990</v>
      </c>
      <c r="D417" s="101">
        <f>C417/B417*100</f>
        <v>420.8308248043347</v>
      </c>
    </row>
    <row r="418" spans="1:4" s="94" customFormat="1" ht="18.75">
      <c r="A418" s="99" t="s">
        <v>449</v>
      </c>
      <c r="B418" s="100">
        <v>1029</v>
      </c>
      <c r="C418" s="100">
        <f>SUM(C419:C424)</f>
        <v>6264</v>
      </c>
      <c r="D418" s="101"/>
    </row>
    <row r="419" spans="1:4" s="73" customFormat="1" ht="18.75">
      <c r="A419" s="102" t="s">
        <v>102</v>
      </c>
      <c r="B419" s="103">
        <v>154</v>
      </c>
      <c r="C419" s="103">
        <v>208</v>
      </c>
      <c r="D419" s="104"/>
    </row>
    <row r="420" spans="1:4" s="73" customFormat="1" ht="18.75">
      <c r="A420" s="102" t="s">
        <v>450</v>
      </c>
      <c r="B420" s="103">
        <v>60</v>
      </c>
      <c r="C420" s="103">
        <v>0</v>
      </c>
      <c r="D420" s="104"/>
    </row>
    <row r="421" spans="1:4" s="73" customFormat="1" ht="18.75">
      <c r="A421" s="102" t="s">
        <v>451</v>
      </c>
      <c r="B421" s="103">
        <v>0</v>
      </c>
      <c r="C421" s="103">
        <v>0</v>
      </c>
      <c r="D421" s="104"/>
    </row>
    <row r="422" spans="1:4" s="73" customFormat="1" ht="18.75">
      <c r="A422" s="102" t="s">
        <v>452</v>
      </c>
      <c r="B422" s="103">
        <v>173</v>
      </c>
      <c r="C422" s="103">
        <v>201</v>
      </c>
      <c r="D422" s="104"/>
    </row>
    <row r="423" spans="1:4" s="73" customFormat="1" ht="18.75">
      <c r="A423" s="102" t="s">
        <v>453</v>
      </c>
      <c r="B423" s="103">
        <v>0</v>
      </c>
      <c r="C423" s="103">
        <v>0</v>
      </c>
      <c r="D423" s="104"/>
    </row>
    <row r="424" spans="1:4" s="73" customFormat="1" ht="18.75">
      <c r="A424" s="102" t="s">
        <v>454</v>
      </c>
      <c r="B424" s="103">
        <v>642</v>
      </c>
      <c r="C424" s="103">
        <v>5855</v>
      </c>
      <c r="D424" s="104"/>
    </row>
    <row r="425" spans="1:4" s="94" customFormat="1" ht="37.5">
      <c r="A425" s="70" t="s">
        <v>455</v>
      </c>
      <c r="B425" s="100">
        <v>338</v>
      </c>
      <c r="C425" s="100">
        <f>SUM(C426:C428)</f>
        <v>231</v>
      </c>
      <c r="D425" s="101">
        <f>C425/B425*100</f>
        <v>68.34319526627219</v>
      </c>
    </row>
    <row r="426" spans="1:4" s="73" customFormat="1" ht="18.75">
      <c r="A426" s="102" t="s">
        <v>456</v>
      </c>
      <c r="B426" s="103">
        <v>124</v>
      </c>
      <c r="C426" s="103">
        <v>48</v>
      </c>
      <c r="D426" s="104"/>
    </row>
    <row r="427" spans="1:4" s="73" customFormat="1" ht="18.75">
      <c r="A427" s="102" t="s">
        <v>457</v>
      </c>
      <c r="B427" s="103">
        <v>104</v>
      </c>
      <c r="C427" s="103">
        <v>0</v>
      </c>
      <c r="D427" s="104"/>
    </row>
    <row r="428" spans="1:4" s="73" customFormat="1" ht="18.75">
      <c r="A428" s="102" t="s">
        <v>458</v>
      </c>
      <c r="B428" s="103">
        <v>110</v>
      </c>
      <c r="C428" s="103">
        <v>183</v>
      </c>
      <c r="D428" s="104"/>
    </row>
    <row r="429" spans="1:4" s="94" customFormat="1" ht="18.75">
      <c r="A429" s="99" t="s">
        <v>459</v>
      </c>
      <c r="B429" s="100">
        <v>254</v>
      </c>
      <c r="C429" s="100">
        <f>SUM(C430:C430)</f>
        <v>475</v>
      </c>
      <c r="D429" s="101">
        <f aca="true" t="shared" si="14" ref="D429:D434">C429/B429*100</f>
        <v>187.00787401574803</v>
      </c>
    </row>
    <row r="430" spans="1:4" s="73" customFormat="1" ht="37.5">
      <c r="A430" s="69" t="s">
        <v>460</v>
      </c>
      <c r="B430" s="103">
        <v>254</v>
      </c>
      <c r="C430" s="103">
        <v>475</v>
      </c>
      <c r="D430" s="104"/>
    </row>
    <row r="431" spans="1:4" s="94" customFormat="1" ht="18.75">
      <c r="A431" s="99" t="s">
        <v>461</v>
      </c>
      <c r="B431" s="100">
        <v>40</v>
      </c>
      <c r="C431" s="100">
        <f>SUM(C432:C432)</f>
        <v>20</v>
      </c>
      <c r="D431" s="101"/>
    </row>
    <row r="432" spans="1:4" s="73" customFormat="1" ht="18.75">
      <c r="A432" s="102" t="s">
        <v>462</v>
      </c>
      <c r="B432" s="103">
        <v>40</v>
      </c>
      <c r="C432" s="103">
        <v>20</v>
      </c>
      <c r="D432" s="104"/>
    </row>
    <row r="433" spans="1:4" s="94" customFormat="1" ht="18.75">
      <c r="A433" s="99" t="s">
        <v>463</v>
      </c>
      <c r="B433" s="100">
        <v>2794</v>
      </c>
      <c r="C433" s="100">
        <f>SUM(,C434,C437,C442,C444)</f>
        <v>3026</v>
      </c>
      <c r="D433" s="101">
        <f t="shared" si="14"/>
        <v>108.30350751610594</v>
      </c>
    </row>
    <row r="434" spans="1:4" s="94" customFormat="1" ht="18" customHeight="1">
      <c r="A434" s="99" t="s">
        <v>464</v>
      </c>
      <c r="B434" s="100">
        <v>384</v>
      </c>
      <c r="C434" s="100">
        <f>SUM(C435:C436)</f>
        <v>740</v>
      </c>
      <c r="D434" s="101">
        <f t="shared" si="14"/>
        <v>192.70833333333331</v>
      </c>
    </row>
    <row r="435" spans="1:4" s="94" customFormat="1" ht="18" customHeight="1">
      <c r="A435" s="99" t="s">
        <v>465</v>
      </c>
      <c r="B435" s="100"/>
      <c r="C435" s="103">
        <v>265</v>
      </c>
      <c r="D435" s="101"/>
    </row>
    <row r="436" spans="1:4" s="73" customFormat="1" ht="18.75">
      <c r="A436" s="102" t="s">
        <v>466</v>
      </c>
      <c r="B436" s="103">
        <v>384</v>
      </c>
      <c r="C436" s="103">
        <v>475</v>
      </c>
      <c r="D436" s="104"/>
    </row>
    <row r="437" spans="1:4" s="94" customFormat="1" ht="18.75">
      <c r="A437" s="99" t="s">
        <v>467</v>
      </c>
      <c r="B437" s="100">
        <v>1009</v>
      </c>
      <c r="C437" s="100">
        <f>SUM(C438:C441)</f>
        <v>1200</v>
      </c>
      <c r="D437" s="101">
        <f>C437/B437*100</f>
        <v>118.92963330029733</v>
      </c>
    </row>
    <row r="438" spans="1:4" s="73" customFormat="1" ht="18.75">
      <c r="A438" s="102" t="s">
        <v>102</v>
      </c>
      <c r="B438" s="103">
        <v>289</v>
      </c>
      <c r="C438" s="103">
        <v>392</v>
      </c>
      <c r="D438" s="104"/>
    </row>
    <row r="439" spans="1:4" s="73" customFormat="1" ht="18.75">
      <c r="A439" s="102" t="s">
        <v>468</v>
      </c>
      <c r="B439" s="103">
        <v>0</v>
      </c>
      <c r="C439" s="103">
        <v>0</v>
      </c>
      <c r="D439" s="104"/>
    </row>
    <row r="440" spans="1:4" s="73" customFormat="1" ht="18.75">
      <c r="A440" s="102" t="s">
        <v>469</v>
      </c>
      <c r="B440" s="103">
        <v>370</v>
      </c>
      <c r="C440" s="103">
        <v>0</v>
      </c>
      <c r="D440" s="104"/>
    </row>
    <row r="441" spans="1:4" s="73" customFormat="1" ht="18.75">
      <c r="A441" s="102" t="s">
        <v>470</v>
      </c>
      <c r="B441" s="103">
        <v>350</v>
      </c>
      <c r="C441" s="103">
        <v>808</v>
      </c>
      <c r="D441" s="104"/>
    </row>
    <row r="442" spans="1:4" s="94" customFormat="1" ht="18.75">
      <c r="A442" s="99" t="s">
        <v>471</v>
      </c>
      <c r="B442" s="100">
        <v>337</v>
      </c>
      <c r="C442" s="100">
        <f>SUM(C443:C443)</f>
        <v>535</v>
      </c>
      <c r="D442" s="101"/>
    </row>
    <row r="443" spans="1:4" s="73" customFormat="1" ht="18.75">
      <c r="A443" s="102" t="s">
        <v>472</v>
      </c>
      <c r="B443" s="103">
        <v>337</v>
      </c>
      <c r="C443" s="103">
        <v>535</v>
      </c>
      <c r="D443" s="104"/>
    </row>
    <row r="444" spans="1:4" s="94" customFormat="1" ht="18.75">
      <c r="A444" s="99" t="s">
        <v>473</v>
      </c>
      <c r="B444" s="100">
        <v>1064</v>
      </c>
      <c r="C444" s="100">
        <f>SUM(C445:C447)</f>
        <v>551</v>
      </c>
      <c r="D444" s="101">
        <f aca="true" t="shared" si="15" ref="D444:D449">C444/B444*100</f>
        <v>51.78571428571429</v>
      </c>
    </row>
    <row r="445" spans="1:4" s="73" customFormat="1" ht="18.75">
      <c r="A445" s="102" t="s">
        <v>102</v>
      </c>
      <c r="B445" s="103">
        <v>101</v>
      </c>
      <c r="C445" s="103">
        <v>135</v>
      </c>
      <c r="D445" s="104"/>
    </row>
    <row r="446" spans="1:4" s="73" customFormat="1" ht="18.75">
      <c r="A446" s="102" t="s">
        <v>474</v>
      </c>
      <c r="B446" s="103">
        <v>963</v>
      </c>
      <c r="C446" s="103">
        <v>381</v>
      </c>
      <c r="D446" s="104"/>
    </row>
    <row r="447" spans="1:4" s="73" customFormat="1" ht="37.5">
      <c r="A447" s="69" t="s">
        <v>475</v>
      </c>
      <c r="B447" s="103">
        <v>0</v>
      </c>
      <c r="C447" s="103">
        <v>35</v>
      </c>
      <c r="D447" s="104"/>
    </row>
    <row r="448" spans="1:4" s="94" customFormat="1" ht="18.75">
      <c r="A448" s="99" t="s">
        <v>476</v>
      </c>
      <c r="B448" s="100">
        <v>370</v>
      </c>
      <c r="C448" s="100">
        <f>SUM(C449,C452,C456)</f>
        <v>1079</v>
      </c>
      <c r="D448" s="101">
        <f t="shared" si="15"/>
        <v>291.6216216216216</v>
      </c>
    </row>
    <row r="449" spans="1:4" s="94" customFormat="1" ht="18.75">
      <c r="A449" s="99" t="s">
        <v>477</v>
      </c>
      <c r="B449" s="100">
        <v>131</v>
      </c>
      <c r="C449" s="100">
        <f>SUM(C450:C451)</f>
        <v>299</v>
      </c>
      <c r="D449" s="101">
        <f t="shared" si="15"/>
        <v>228.2442748091603</v>
      </c>
    </row>
    <row r="450" spans="1:4" s="73" customFormat="1" ht="18.75">
      <c r="A450" s="102" t="s">
        <v>102</v>
      </c>
      <c r="B450" s="103">
        <v>59</v>
      </c>
      <c r="C450" s="103">
        <v>127</v>
      </c>
      <c r="D450" s="104"/>
    </row>
    <row r="451" spans="1:4" s="73" customFormat="1" ht="18.75">
      <c r="A451" s="102" t="s">
        <v>478</v>
      </c>
      <c r="B451" s="103">
        <v>72</v>
      </c>
      <c r="C451" s="103">
        <v>172</v>
      </c>
      <c r="D451" s="104"/>
    </row>
    <row r="452" spans="1:4" s="94" customFormat="1" ht="18.75">
      <c r="A452" s="99" t="s">
        <v>479</v>
      </c>
      <c r="B452" s="100">
        <v>200</v>
      </c>
      <c r="C452" s="100">
        <f>SUM(C453:C455)</f>
        <v>274</v>
      </c>
      <c r="D452" s="101">
        <f>C452/B452*100</f>
        <v>137</v>
      </c>
    </row>
    <row r="453" spans="1:4" s="73" customFormat="1" ht="18.75">
      <c r="A453" s="102" t="s">
        <v>102</v>
      </c>
      <c r="B453" s="103">
        <v>42</v>
      </c>
      <c r="C453" s="103">
        <v>95</v>
      </c>
      <c r="D453" s="104"/>
    </row>
    <row r="454" spans="1:4" s="73" customFormat="1" ht="18.75">
      <c r="A454" s="102" t="s">
        <v>480</v>
      </c>
      <c r="B454" s="103">
        <v>2</v>
      </c>
      <c r="C454" s="103">
        <v>40</v>
      </c>
      <c r="D454" s="104"/>
    </row>
    <row r="455" spans="1:4" s="73" customFormat="1" ht="18.75">
      <c r="A455" s="102" t="s">
        <v>481</v>
      </c>
      <c r="B455" s="103">
        <v>156</v>
      </c>
      <c r="C455" s="103">
        <v>139</v>
      </c>
      <c r="D455" s="104"/>
    </row>
    <row r="456" spans="1:4" s="94" customFormat="1" ht="18.75">
      <c r="A456" s="99" t="s">
        <v>482</v>
      </c>
      <c r="B456" s="100">
        <v>39</v>
      </c>
      <c r="C456" s="100">
        <f>SUM(C457:C457)</f>
        <v>506</v>
      </c>
      <c r="D456" s="101">
        <f>C456/B456*100</f>
        <v>1297.4358974358975</v>
      </c>
    </row>
    <row r="457" spans="1:4" s="73" customFormat="1" ht="18.75">
      <c r="A457" s="102" t="s">
        <v>483</v>
      </c>
      <c r="B457" s="103">
        <v>39</v>
      </c>
      <c r="C457" s="103">
        <v>506</v>
      </c>
      <c r="D457" s="104"/>
    </row>
    <row r="458" spans="1:4" s="94" customFormat="1" ht="18.75">
      <c r="A458" s="99" t="s">
        <v>484</v>
      </c>
      <c r="B458" s="100">
        <v>33</v>
      </c>
      <c r="C458" s="100">
        <f>SUM(C459,C461)</f>
        <v>15</v>
      </c>
      <c r="D458" s="101">
        <f>C458/B458*100</f>
        <v>45.45454545454545</v>
      </c>
    </row>
    <row r="459" spans="1:4" s="73" customFormat="1" ht="18.75">
      <c r="A459" s="99" t="s">
        <v>485</v>
      </c>
      <c r="B459" s="103">
        <v>33</v>
      </c>
      <c r="C459" s="103">
        <f>SUM(C460:C460)</f>
        <v>0</v>
      </c>
      <c r="D459" s="104"/>
    </row>
    <row r="460" spans="1:4" s="73" customFormat="1" ht="18.75">
      <c r="A460" s="102" t="s">
        <v>486</v>
      </c>
      <c r="B460" s="103">
        <v>33</v>
      </c>
      <c r="C460" s="103">
        <v>0</v>
      </c>
      <c r="D460" s="104"/>
    </row>
    <row r="461" spans="1:4" s="94" customFormat="1" ht="18.75">
      <c r="A461" s="105" t="s">
        <v>487</v>
      </c>
      <c r="B461" s="100">
        <v>0</v>
      </c>
      <c r="C461" s="100">
        <f>C462</f>
        <v>15</v>
      </c>
      <c r="D461" s="101">
        <v>0</v>
      </c>
    </row>
    <row r="462" spans="1:4" s="73" customFormat="1" ht="18.75">
      <c r="A462" s="110" t="s">
        <v>488</v>
      </c>
      <c r="B462" s="103">
        <v>0</v>
      </c>
      <c r="C462" s="103">
        <v>15</v>
      </c>
      <c r="D462" s="104"/>
    </row>
    <row r="463" spans="1:4" s="94" customFormat="1" ht="18.75">
      <c r="A463" s="99" t="s">
        <v>489</v>
      </c>
      <c r="B463" s="100">
        <v>101</v>
      </c>
      <c r="C463" s="100">
        <f>SUM(C464:C464)</f>
        <v>0</v>
      </c>
      <c r="D463" s="101">
        <f>C463/B463*100</f>
        <v>0</v>
      </c>
    </row>
    <row r="464" spans="1:4" s="73" customFormat="1" ht="18.75">
      <c r="A464" s="99" t="s">
        <v>490</v>
      </c>
      <c r="B464" s="103">
        <v>101</v>
      </c>
      <c r="C464" s="103">
        <v>0</v>
      </c>
      <c r="D464" s="104">
        <f aca="true" t="shared" si="16" ref="D464:D466">C464/B464*100</f>
        <v>0</v>
      </c>
    </row>
    <row r="465" spans="1:4" s="94" customFormat="1" ht="18.75">
      <c r="A465" s="99" t="s">
        <v>491</v>
      </c>
      <c r="B465" s="100">
        <v>1889</v>
      </c>
      <c r="C465" s="100">
        <f>SUM(C466,C474,C478)</f>
        <v>3100</v>
      </c>
      <c r="D465" s="101">
        <f t="shared" si="16"/>
        <v>164.1079936474325</v>
      </c>
    </row>
    <row r="466" spans="1:4" s="94" customFormat="1" ht="18.75">
      <c r="A466" s="99" t="s">
        <v>492</v>
      </c>
      <c r="B466" s="100">
        <v>1781</v>
      </c>
      <c r="C466" s="100">
        <f>SUM(C467:C473)</f>
        <v>2948</v>
      </c>
      <c r="D466" s="101">
        <f t="shared" si="16"/>
        <v>165.52498596294217</v>
      </c>
    </row>
    <row r="467" spans="1:4" s="73" customFormat="1" ht="18.75">
      <c r="A467" s="102" t="s">
        <v>102</v>
      </c>
      <c r="B467" s="103">
        <v>383</v>
      </c>
      <c r="C467" s="103">
        <v>425</v>
      </c>
      <c r="D467" s="104"/>
    </row>
    <row r="468" spans="1:4" s="73" customFormat="1" ht="18.75">
      <c r="A468" s="102" t="s">
        <v>493</v>
      </c>
      <c r="B468" s="103">
        <v>0</v>
      </c>
      <c r="C468" s="103">
        <v>535</v>
      </c>
      <c r="D468" s="104"/>
    </row>
    <row r="469" spans="1:4" s="73" customFormat="1" ht="18.75">
      <c r="A469" s="102" t="s">
        <v>494</v>
      </c>
      <c r="B469" s="103">
        <v>48</v>
      </c>
      <c r="C469" s="103">
        <v>0</v>
      </c>
      <c r="D469" s="104"/>
    </row>
    <row r="470" spans="1:4" s="73" customFormat="1" ht="18.75">
      <c r="A470" s="102" t="s">
        <v>495</v>
      </c>
      <c r="B470" s="103">
        <v>1049</v>
      </c>
      <c r="C470" s="103">
        <v>1048</v>
      </c>
      <c r="D470" s="104"/>
    </row>
    <row r="471" spans="1:4" s="73" customFormat="1" ht="18.75">
      <c r="A471" s="102" t="s">
        <v>496</v>
      </c>
      <c r="B471" s="103">
        <v>0</v>
      </c>
      <c r="C471" s="103">
        <v>0</v>
      </c>
      <c r="D471" s="104"/>
    </row>
    <row r="472" spans="1:4" s="73" customFormat="1" ht="18.75">
      <c r="A472" s="102" t="s">
        <v>118</v>
      </c>
      <c r="B472" s="103">
        <v>69</v>
      </c>
      <c r="C472" s="103">
        <v>147</v>
      </c>
      <c r="D472" s="104"/>
    </row>
    <row r="473" spans="1:4" s="73" customFormat="1" ht="18.75">
      <c r="A473" s="102" t="s">
        <v>497</v>
      </c>
      <c r="B473" s="103">
        <v>232</v>
      </c>
      <c r="C473" s="103">
        <v>793</v>
      </c>
      <c r="D473" s="104"/>
    </row>
    <row r="474" spans="1:4" s="94" customFormat="1" ht="18.75">
      <c r="A474" s="99" t="s">
        <v>498</v>
      </c>
      <c r="B474" s="100">
        <v>58</v>
      </c>
      <c r="C474" s="100">
        <f>SUM(C475:C477)</f>
        <v>87</v>
      </c>
      <c r="D474" s="101">
        <f>C474/B474*100</f>
        <v>150</v>
      </c>
    </row>
    <row r="475" spans="1:4" s="73" customFormat="1" ht="18.75">
      <c r="A475" s="102" t="s">
        <v>102</v>
      </c>
      <c r="B475" s="103">
        <v>25</v>
      </c>
      <c r="C475" s="103">
        <v>65</v>
      </c>
      <c r="D475" s="104"/>
    </row>
    <row r="476" spans="1:4" s="73" customFormat="1" ht="18.75">
      <c r="A476" s="102" t="s">
        <v>499</v>
      </c>
      <c r="B476" s="103">
        <v>0</v>
      </c>
      <c r="C476" s="103">
        <v>13</v>
      </c>
      <c r="D476" s="104"/>
    </row>
    <row r="477" spans="1:4" s="73" customFormat="1" ht="18.75">
      <c r="A477" s="102" t="s">
        <v>500</v>
      </c>
      <c r="B477" s="103">
        <v>33</v>
      </c>
      <c r="C477" s="103">
        <v>9</v>
      </c>
      <c r="D477" s="104"/>
    </row>
    <row r="478" spans="1:4" s="94" customFormat="1" ht="18.75">
      <c r="A478" s="99" t="s">
        <v>501</v>
      </c>
      <c r="B478" s="100">
        <v>50</v>
      </c>
      <c r="C478" s="100">
        <f>SUM(C479:C480)</f>
        <v>65</v>
      </c>
      <c r="D478" s="101">
        <f aca="true" t="shared" si="17" ref="D478:D482">C478/B478*100</f>
        <v>130</v>
      </c>
    </row>
    <row r="479" spans="1:4" s="73" customFormat="1" ht="18.75">
      <c r="A479" s="102" t="s">
        <v>102</v>
      </c>
      <c r="B479" s="103">
        <v>12</v>
      </c>
      <c r="C479" s="103">
        <v>21</v>
      </c>
      <c r="D479" s="104"/>
    </row>
    <row r="480" spans="1:4" s="73" customFormat="1" ht="18.75">
      <c r="A480" s="102" t="s">
        <v>502</v>
      </c>
      <c r="B480" s="103">
        <v>38</v>
      </c>
      <c r="C480" s="103">
        <v>44</v>
      </c>
      <c r="D480" s="104"/>
    </row>
    <row r="481" spans="1:4" s="94" customFormat="1" ht="18.75">
      <c r="A481" s="99" t="s">
        <v>503</v>
      </c>
      <c r="B481" s="100">
        <v>3838</v>
      </c>
      <c r="C481" s="100">
        <f>SUM(C482,C488,C490)</f>
        <v>12710</v>
      </c>
      <c r="D481" s="101">
        <f t="shared" si="17"/>
        <v>331.16206357477853</v>
      </c>
    </row>
    <row r="482" spans="1:4" s="94" customFormat="1" ht="18.75">
      <c r="A482" s="99" t="s">
        <v>504</v>
      </c>
      <c r="B482" s="100">
        <v>2204</v>
      </c>
      <c r="C482" s="100">
        <f>SUM(C483:C487)</f>
        <v>12469</v>
      </c>
      <c r="D482" s="101">
        <f t="shared" si="17"/>
        <v>565.7441016333938</v>
      </c>
    </row>
    <row r="483" spans="1:4" s="73" customFormat="1" ht="18.75">
      <c r="A483" s="102" t="s">
        <v>505</v>
      </c>
      <c r="B483" s="103">
        <v>992</v>
      </c>
      <c r="C483" s="103">
        <v>316</v>
      </c>
      <c r="D483" s="104"/>
    </row>
    <row r="484" spans="1:4" s="73" customFormat="1" ht="18.75">
      <c r="A484" s="102" t="s">
        <v>506</v>
      </c>
      <c r="B484" s="103">
        <v>0</v>
      </c>
      <c r="C484" s="103">
        <v>572</v>
      </c>
      <c r="D484" s="104"/>
    </row>
    <row r="485" spans="1:4" s="73" customFormat="1" ht="18.75">
      <c r="A485" s="102" t="s">
        <v>507</v>
      </c>
      <c r="B485" s="103"/>
      <c r="C485" s="103">
        <v>180</v>
      </c>
      <c r="D485" s="104"/>
    </row>
    <row r="486" spans="1:4" s="73" customFormat="1" ht="18.75">
      <c r="A486" s="102" t="s">
        <v>508</v>
      </c>
      <c r="B486" s="103">
        <v>112</v>
      </c>
      <c r="C486" s="103">
        <v>8</v>
      </c>
      <c r="D486" s="104"/>
    </row>
    <row r="487" spans="1:4" s="73" customFormat="1" ht="18.75">
      <c r="A487" s="102" t="s">
        <v>509</v>
      </c>
      <c r="B487" s="103">
        <v>1100</v>
      </c>
      <c r="C487" s="103">
        <v>11393</v>
      </c>
      <c r="D487" s="104"/>
    </row>
    <row r="488" spans="1:4" s="73" customFormat="1" ht="18.75">
      <c r="A488" s="99" t="s">
        <v>510</v>
      </c>
      <c r="B488" s="103">
        <v>1463</v>
      </c>
      <c r="C488" s="100">
        <f>SUM(C489:C489)</f>
        <v>0</v>
      </c>
      <c r="D488" s="104"/>
    </row>
    <row r="489" spans="1:4" s="73" customFormat="1" ht="18.75">
      <c r="A489" s="102" t="s">
        <v>511</v>
      </c>
      <c r="B489" s="103">
        <v>1463</v>
      </c>
      <c r="C489" s="103">
        <v>0</v>
      </c>
      <c r="D489" s="104"/>
    </row>
    <row r="490" spans="1:4" s="94" customFormat="1" ht="18.75">
      <c r="A490" s="99" t="s">
        <v>512</v>
      </c>
      <c r="B490" s="100">
        <v>171</v>
      </c>
      <c r="C490" s="100">
        <f>SUM(C491:C491)</f>
        <v>241</v>
      </c>
      <c r="D490" s="101">
        <f aca="true" t="shared" si="18" ref="D490:D493">C490/B490*100</f>
        <v>140.93567251461988</v>
      </c>
    </row>
    <row r="491" spans="1:4" s="73" customFormat="1" ht="18.75">
      <c r="A491" s="102" t="s">
        <v>513</v>
      </c>
      <c r="B491" s="103">
        <v>171</v>
      </c>
      <c r="C491" s="103">
        <v>241</v>
      </c>
      <c r="D491" s="104"/>
    </row>
    <row r="492" spans="1:4" s="94" customFormat="1" ht="18.75">
      <c r="A492" s="99" t="s">
        <v>514</v>
      </c>
      <c r="B492" s="100">
        <v>337</v>
      </c>
      <c r="C492" s="100">
        <f>SUM(C493,C497)</f>
        <v>380</v>
      </c>
      <c r="D492" s="101">
        <f t="shared" si="18"/>
        <v>112.75964391691396</v>
      </c>
    </row>
    <row r="493" spans="1:4" s="94" customFormat="1" ht="18.75">
      <c r="A493" s="99" t="s">
        <v>515</v>
      </c>
      <c r="B493" s="100">
        <v>267</v>
      </c>
      <c r="C493" s="100">
        <f>SUM(C494:C496)</f>
        <v>300</v>
      </c>
      <c r="D493" s="101">
        <f t="shared" si="18"/>
        <v>112.35955056179776</v>
      </c>
    </row>
    <row r="494" spans="1:4" s="73" customFormat="1" ht="18.75">
      <c r="A494" s="102" t="s">
        <v>102</v>
      </c>
      <c r="B494" s="103">
        <v>56</v>
      </c>
      <c r="C494" s="103">
        <v>141</v>
      </c>
      <c r="D494" s="104"/>
    </row>
    <row r="495" spans="1:4" s="73" customFormat="1" ht="18.75">
      <c r="A495" s="102" t="s">
        <v>118</v>
      </c>
      <c r="B495" s="103">
        <v>0</v>
      </c>
      <c r="C495" s="103">
        <v>8</v>
      </c>
      <c r="D495" s="104"/>
    </row>
    <row r="496" spans="1:4" s="73" customFormat="1" ht="18.75">
      <c r="A496" s="102" t="s">
        <v>516</v>
      </c>
      <c r="B496" s="103">
        <v>211</v>
      </c>
      <c r="C496" s="103">
        <v>151</v>
      </c>
      <c r="D496" s="104"/>
    </row>
    <row r="497" spans="1:4" s="94" customFormat="1" ht="18.75">
      <c r="A497" s="99" t="s">
        <v>517</v>
      </c>
      <c r="B497" s="100">
        <v>70</v>
      </c>
      <c r="C497" s="100">
        <f>SUM(C498:C498)</f>
        <v>80</v>
      </c>
      <c r="D497" s="101">
        <f>C497/B497*100</f>
        <v>114.28571428571428</v>
      </c>
    </row>
    <row r="498" spans="1:4" s="73" customFormat="1" ht="18.75">
      <c r="A498" s="102" t="s">
        <v>518</v>
      </c>
      <c r="B498" s="103">
        <v>70</v>
      </c>
      <c r="C498" s="103">
        <v>80</v>
      </c>
      <c r="D498" s="104"/>
    </row>
    <row r="499" spans="1:4" s="94" customFormat="1" ht="18.75">
      <c r="A499" s="99" t="s">
        <v>519</v>
      </c>
      <c r="B499" s="100">
        <v>242</v>
      </c>
      <c r="C499" s="100">
        <f aca="true" t="shared" si="19" ref="C499:C503">C500</f>
        <v>2032</v>
      </c>
      <c r="D499" s="101">
        <f>C499/B499*100</f>
        <v>839.6694214876034</v>
      </c>
    </row>
    <row r="500" spans="1:4" s="73" customFormat="1" ht="18.75">
      <c r="A500" s="111" t="s">
        <v>520</v>
      </c>
      <c r="B500" s="103">
        <v>242</v>
      </c>
      <c r="C500" s="103">
        <f t="shared" si="19"/>
        <v>2032</v>
      </c>
      <c r="D500" s="104"/>
    </row>
    <row r="501" spans="1:4" s="73" customFormat="1" ht="18.75">
      <c r="A501" s="68" t="s">
        <v>521</v>
      </c>
      <c r="B501" s="103">
        <v>242</v>
      </c>
      <c r="C501" s="103">
        <v>2032</v>
      </c>
      <c r="D501" s="104"/>
    </row>
    <row r="502" spans="1:4" s="73" customFormat="1" ht="18.75">
      <c r="A502" s="99" t="s">
        <v>522</v>
      </c>
      <c r="B502" s="103">
        <v>505</v>
      </c>
      <c r="C502" s="103">
        <f>SUM(C503)</f>
        <v>1293</v>
      </c>
      <c r="D502" s="101">
        <f>C503/B503*100</f>
        <v>256.03960396039605</v>
      </c>
    </row>
    <row r="503" spans="1:4" s="94" customFormat="1" ht="18.75">
      <c r="A503" s="99" t="s">
        <v>523</v>
      </c>
      <c r="B503" s="100">
        <v>505</v>
      </c>
      <c r="C503" s="100">
        <f t="shared" si="19"/>
        <v>1293</v>
      </c>
      <c r="D503" s="112"/>
    </row>
    <row r="504" spans="1:4" s="94" customFormat="1" ht="18.75">
      <c r="A504" s="99" t="s">
        <v>524</v>
      </c>
      <c r="B504" s="100">
        <v>505</v>
      </c>
      <c r="C504" s="100">
        <f>SUM(C505:C505)</f>
        <v>1293</v>
      </c>
      <c r="D504" s="101"/>
    </row>
    <row r="505" spans="1:4" s="73" customFormat="1" ht="18.75">
      <c r="A505" s="102" t="s">
        <v>525</v>
      </c>
      <c r="B505" s="103">
        <v>505</v>
      </c>
      <c r="C505" s="103">
        <v>1293</v>
      </c>
      <c r="D505" s="104"/>
    </row>
    <row r="506" spans="1:4" s="25" customFormat="1" ht="18.75">
      <c r="A506" s="99" t="s">
        <v>526</v>
      </c>
      <c r="B506" s="113">
        <v>821</v>
      </c>
      <c r="C506" s="113">
        <v>1362</v>
      </c>
      <c r="D506" s="114">
        <f aca="true" t="shared" si="20" ref="D506:D510">C506/B506*100</f>
        <v>165.8952496954933</v>
      </c>
    </row>
    <row r="507" spans="1:4" s="25" customFormat="1" ht="18.75">
      <c r="A507" s="99" t="s">
        <v>527</v>
      </c>
      <c r="B507" s="113">
        <v>30991</v>
      </c>
      <c r="C507" s="113">
        <v>2300</v>
      </c>
      <c r="D507" s="114">
        <f t="shared" si="20"/>
        <v>7.421509470491433</v>
      </c>
    </row>
    <row r="508" spans="1:4" s="25" customFormat="1" ht="18.75">
      <c r="A508" s="99" t="s">
        <v>528</v>
      </c>
      <c r="B508" s="113">
        <v>1397</v>
      </c>
      <c r="C508" s="113">
        <v>7506</v>
      </c>
      <c r="D508" s="114"/>
    </row>
    <row r="509" spans="1:4" s="25" customFormat="1" ht="18.75">
      <c r="A509" s="99" t="s">
        <v>529</v>
      </c>
      <c r="B509" s="113">
        <v>5233</v>
      </c>
      <c r="C509" s="113">
        <v>2537</v>
      </c>
      <c r="D509" s="114">
        <f t="shared" si="20"/>
        <v>48.48079495509268</v>
      </c>
    </row>
    <row r="510" spans="1:4" s="94" customFormat="1" ht="18.75">
      <c r="A510" s="87" t="s">
        <v>530</v>
      </c>
      <c r="B510" s="113">
        <v>180537</v>
      </c>
      <c r="C510" s="113">
        <f>C506+C507+C508+C509+C5+C108+C115+C145+C171+C185+C208+C270+C313+C340+C354+C417+C433+C448+C458+C463+C465+C481+C492+C499+C502</f>
        <v>193339</v>
      </c>
      <c r="D510" s="101">
        <f t="shared" si="20"/>
        <v>107.09106720506045</v>
      </c>
    </row>
    <row r="511" spans="2:4" s="73" customFormat="1" ht="18.75">
      <c r="B511" s="49"/>
      <c r="D511" s="74"/>
    </row>
    <row r="512" spans="2:4" s="47" customFormat="1" ht="14.25">
      <c r="B512" s="115"/>
      <c r="D512" s="50"/>
    </row>
    <row r="513" spans="2:4" s="47" customFormat="1" ht="14.25">
      <c r="B513" s="115"/>
      <c r="D513" s="50"/>
    </row>
    <row r="514" spans="2:4" s="47" customFormat="1" ht="14.25">
      <c r="B514" s="115"/>
      <c r="D514" s="50"/>
    </row>
    <row r="515" spans="2:4" s="47" customFormat="1" ht="14.25">
      <c r="B515" s="115"/>
      <c r="D515" s="50"/>
    </row>
    <row r="516" spans="2:4" s="47" customFormat="1" ht="14.25">
      <c r="B516" s="115"/>
      <c r="D516" s="50"/>
    </row>
    <row r="517" spans="2:4" s="47" customFormat="1" ht="14.25">
      <c r="B517" s="115"/>
      <c r="D517" s="50"/>
    </row>
    <row r="518" spans="2:4" s="47" customFormat="1" ht="14.25">
      <c r="B518" s="115"/>
      <c r="D518" s="50"/>
    </row>
    <row r="519" spans="2:4" s="47" customFormat="1" ht="14.25">
      <c r="B519" s="115"/>
      <c r="D519" s="50"/>
    </row>
    <row r="520" spans="2:4" s="47" customFormat="1" ht="14.25">
      <c r="B520" s="115"/>
      <c r="D520" s="50"/>
    </row>
    <row r="521" spans="2:4" s="47" customFormat="1" ht="14.25">
      <c r="B521" s="115"/>
      <c r="D521" s="50"/>
    </row>
    <row r="522" spans="2:4" s="47" customFormat="1" ht="14.25">
      <c r="B522" s="115"/>
      <c r="D522" s="50"/>
    </row>
    <row r="523" spans="2:4" s="47" customFormat="1" ht="14.25">
      <c r="B523" s="115"/>
      <c r="D523" s="50"/>
    </row>
    <row r="524" spans="2:4" s="47" customFormat="1" ht="14.25">
      <c r="B524" s="115"/>
      <c r="D524" s="50"/>
    </row>
    <row r="525" spans="2:4" s="47" customFormat="1" ht="14.25">
      <c r="B525" s="115"/>
      <c r="D525" s="50"/>
    </row>
    <row r="526" spans="2:4" s="47" customFormat="1" ht="14.25">
      <c r="B526" s="115"/>
      <c r="D526" s="50"/>
    </row>
    <row r="527" spans="2:4" s="47" customFormat="1" ht="14.25">
      <c r="B527" s="115"/>
      <c r="D527" s="50"/>
    </row>
    <row r="528" spans="2:4" s="47" customFormat="1" ht="14.25">
      <c r="B528" s="115"/>
      <c r="D528" s="50"/>
    </row>
    <row r="529" spans="2:4" s="47" customFormat="1" ht="14.25">
      <c r="B529" s="115"/>
      <c r="D529" s="50"/>
    </row>
    <row r="530" spans="2:4" s="47" customFormat="1" ht="14.25">
      <c r="B530" s="115"/>
      <c r="D530" s="50"/>
    </row>
    <row r="531" spans="2:4" s="47" customFormat="1" ht="14.25">
      <c r="B531" s="115"/>
      <c r="D531" s="50"/>
    </row>
    <row r="532" spans="2:4" s="47" customFormat="1" ht="14.25">
      <c r="B532" s="115"/>
      <c r="D532" s="50"/>
    </row>
    <row r="533" spans="2:4" s="47" customFormat="1" ht="14.25">
      <c r="B533" s="115"/>
      <c r="D533" s="50"/>
    </row>
    <row r="534" spans="2:4" s="47" customFormat="1" ht="14.25">
      <c r="B534" s="115"/>
      <c r="D534" s="50"/>
    </row>
    <row r="535" spans="2:4" s="47" customFormat="1" ht="14.25">
      <c r="B535" s="115"/>
      <c r="D535" s="50"/>
    </row>
    <row r="536" spans="2:4" s="47" customFormat="1" ht="14.25">
      <c r="B536" s="115"/>
      <c r="D536" s="50"/>
    </row>
    <row r="537" spans="2:4" s="47" customFormat="1" ht="14.25">
      <c r="B537" s="115"/>
      <c r="D537" s="50"/>
    </row>
    <row r="538" spans="2:4" s="47" customFormat="1" ht="14.25">
      <c r="B538" s="115"/>
      <c r="D538" s="50"/>
    </row>
    <row r="539" spans="2:4" s="47" customFormat="1" ht="14.25">
      <c r="B539" s="115"/>
      <c r="D539" s="50"/>
    </row>
    <row r="540" spans="2:4" s="47" customFormat="1" ht="14.25">
      <c r="B540" s="115"/>
      <c r="D540" s="50"/>
    </row>
    <row r="541" spans="2:4" s="47" customFormat="1" ht="14.25">
      <c r="B541" s="115"/>
      <c r="D541" s="50"/>
    </row>
    <row r="542" spans="2:4" s="47" customFormat="1" ht="14.25">
      <c r="B542" s="115"/>
      <c r="D542" s="50"/>
    </row>
    <row r="543" spans="2:4" s="47" customFormat="1" ht="14.25">
      <c r="B543" s="115"/>
      <c r="D543" s="50"/>
    </row>
    <row r="544" spans="2:4" s="47" customFormat="1" ht="14.25">
      <c r="B544" s="115"/>
      <c r="D544" s="50"/>
    </row>
    <row r="545" spans="2:4" s="47" customFormat="1" ht="14.25">
      <c r="B545" s="115"/>
      <c r="D545" s="50"/>
    </row>
    <row r="546" spans="2:4" s="47" customFormat="1" ht="14.25">
      <c r="B546" s="115"/>
      <c r="D546" s="50"/>
    </row>
    <row r="547" spans="2:4" s="47" customFormat="1" ht="14.25">
      <c r="B547" s="115"/>
      <c r="D547" s="50"/>
    </row>
    <row r="548" spans="2:4" s="47" customFormat="1" ht="14.25">
      <c r="B548" s="115"/>
      <c r="D548" s="50"/>
    </row>
    <row r="549" spans="2:4" s="47" customFormat="1" ht="14.25">
      <c r="B549" s="115"/>
      <c r="D549" s="50"/>
    </row>
    <row r="550" spans="2:4" s="47" customFormat="1" ht="14.25">
      <c r="B550" s="115"/>
      <c r="D550" s="50"/>
    </row>
    <row r="551" spans="2:4" s="47" customFormat="1" ht="14.25">
      <c r="B551" s="115"/>
      <c r="D551" s="50"/>
    </row>
    <row r="552" spans="2:4" s="47" customFormat="1" ht="14.25">
      <c r="B552" s="115"/>
      <c r="D552" s="50"/>
    </row>
    <row r="553" spans="2:4" s="47" customFormat="1" ht="14.25">
      <c r="B553" s="115"/>
      <c r="D553" s="50"/>
    </row>
    <row r="554" spans="2:4" s="47" customFormat="1" ht="14.25">
      <c r="B554" s="115"/>
      <c r="D554" s="50"/>
    </row>
    <row r="555" spans="2:4" s="47" customFormat="1" ht="14.25">
      <c r="B555" s="115"/>
      <c r="D555" s="50"/>
    </row>
    <row r="556" spans="2:4" s="47" customFormat="1" ht="14.25">
      <c r="B556" s="115"/>
      <c r="D556" s="50"/>
    </row>
    <row r="557" spans="2:4" s="47" customFormat="1" ht="14.25">
      <c r="B557" s="115"/>
      <c r="D557" s="50"/>
    </row>
    <row r="558" spans="2:4" s="47" customFormat="1" ht="14.25">
      <c r="B558" s="115"/>
      <c r="D558" s="50"/>
    </row>
    <row r="559" spans="2:4" s="47" customFormat="1" ht="14.25">
      <c r="B559" s="115"/>
      <c r="D559" s="50"/>
    </row>
    <row r="560" spans="2:4" s="47" customFormat="1" ht="14.25">
      <c r="B560" s="115"/>
      <c r="D560" s="50"/>
    </row>
    <row r="561" spans="2:4" s="47" customFormat="1" ht="14.25">
      <c r="B561" s="115"/>
      <c r="D561" s="50"/>
    </row>
    <row r="562" spans="2:4" s="47" customFormat="1" ht="14.25">
      <c r="B562" s="115"/>
      <c r="D562" s="50"/>
    </row>
    <row r="563" spans="2:4" s="47" customFormat="1" ht="14.25">
      <c r="B563" s="115"/>
      <c r="D563" s="50"/>
    </row>
    <row r="564" spans="2:4" s="47" customFormat="1" ht="14.25">
      <c r="B564" s="115"/>
      <c r="D564" s="50"/>
    </row>
    <row r="565" spans="2:4" s="47" customFormat="1" ht="14.25">
      <c r="B565" s="115"/>
      <c r="D565" s="50"/>
    </row>
    <row r="566" spans="2:4" s="47" customFormat="1" ht="14.25">
      <c r="B566" s="115"/>
      <c r="D566" s="50"/>
    </row>
    <row r="567" spans="2:4" s="47" customFormat="1" ht="14.25">
      <c r="B567" s="115"/>
      <c r="D567" s="50"/>
    </row>
    <row r="568" spans="2:4" s="47" customFormat="1" ht="14.25">
      <c r="B568" s="115"/>
      <c r="D568" s="50"/>
    </row>
    <row r="569" spans="2:4" s="47" customFormat="1" ht="14.25">
      <c r="B569" s="115"/>
      <c r="D569" s="50"/>
    </row>
    <row r="570" spans="2:4" s="47" customFormat="1" ht="14.25">
      <c r="B570" s="115"/>
      <c r="D570" s="50"/>
    </row>
    <row r="571" spans="2:4" s="47" customFormat="1" ht="14.25">
      <c r="B571" s="115"/>
      <c r="D571" s="50"/>
    </row>
    <row r="572" spans="2:4" s="47" customFormat="1" ht="14.25">
      <c r="B572" s="115"/>
      <c r="D572" s="50"/>
    </row>
    <row r="573" spans="2:4" s="47" customFormat="1" ht="14.25">
      <c r="B573" s="115"/>
      <c r="D573" s="50"/>
    </row>
    <row r="574" spans="2:4" s="47" customFormat="1" ht="14.25">
      <c r="B574" s="115"/>
      <c r="D574" s="50"/>
    </row>
    <row r="575" spans="2:4" s="47" customFormat="1" ht="14.25">
      <c r="B575" s="115"/>
      <c r="D575" s="50"/>
    </row>
    <row r="576" spans="2:4" s="47" customFormat="1" ht="14.25">
      <c r="B576" s="115"/>
      <c r="D576" s="50"/>
    </row>
    <row r="577" spans="2:4" s="47" customFormat="1" ht="14.25">
      <c r="B577" s="115"/>
      <c r="D577" s="50"/>
    </row>
    <row r="578" spans="2:4" s="47" customFormat="1" ht="14.25">
      <c r="B578" s="115"/>
      <c r="D578" s="50"/>
    </row>
    <row r="579" spans="2:4" s="47" customFormat="1" ht="14.25">
      <c r="B579" s="115"/>
      <c r="D579" s="50"/>
    </row>
    <row r="580" spans="2:4" s="47" customFormat="1" ht="14.25">
      <c r="B580" s="115"/>
      <c r="D580" s="50"/>
    </row>
    <row r="581" spans="2:4" s="47" customFormat="1" ht="14.25">
      <c r="B581" s="115"/>
      <c r="D581" s="50"/>
    </row>
    <row r="582" spans="2:4" s="47" customFormat="1" ht="14.25">
      <c r="B582" s="115"/>
      <c r="D582" s="50"/>
    </row>
    <row r="583" spans="2:4" s="47" customFormat="1" ht="14.25">
      <c r="B583" s="115"/>
      <c r="D583" s="50"/>
    </row>
    <row r="584" spans="2:4" s="47" customFormat="1" ht="14.25">
      <c r="B584" s="115"/>
      <c r="D584" s="50"/>
    </row>
    <row r="585" spans="2:4" s="47" customFormat="1" ht="14.25">
      <c r="B585" s="115"/>
      <c r="D585" s="50"/>
    </row>
    <row r="586" spans="2:4" s="47" customFormat="1" ht="14.25">
      <c r="B586" s="115"/>
      <c r="D586" s="50"/>
    </row>
    <row r="587" spans="2:4" s="47" customFormat="1" ht="14.25">
      <c r="B587" s="115"/>
      <c r="D587" s="50"/>
    </row>
    <row r="588" spans="2:4" s="47" customFormat="1" ht="14.25">
      <c r="B588" s="115"/>
      <c r="D588" s="50"/>
    </row>
    <row r="589" spans="2:4" s="47" customFormat="1" ht="14.25">
      <c r="B589" s="115"/>
      <c r="D589" s="50"/>
    </row>
    <row r="590" spans="2:4" s="47" customFormat="1" ht="14.25">
      <c r="B590" s="115"/>
      <c r="D590" s="50"/>
    </row>
    <row r="591" spans="2:4" s="47" customFormat="1" ht="14.25">
      <c r="B591" s="115"/>
      <c r="D591" s="50"/>
    </row>
    <row r="592" spans="2:4" s="47" customFormat="1" ht="14.25">
      <c r="B592" s="115"/>
      <c r="D592" s="50"/>
    </row>
    <row r="593" spans="2:4" s="47" customFormat="1" ht="14.25">
      <c r="B593" s="115"/>
      <c r="D593" s="50"/>
    </row>
    <row r="594" spans="2:4" s="47" customFormat="1" ht="14.25">
      <c r="B594" s="115"/>
      <c r="D594" s="50"/>
    </row>
    <row r="595" spans="2:4" s="47" customFormat="1" ht="14.25">
      <c r="B595" s="115"/>
      <c r="D595" s="50"/>
    </row>
    <row r="596" spans="2:4" s="47" customFormat="1" ht="14.25">
      <c r="B596" s="115"/>
      <c r="D596" s="50"/>
    </row>
    <row r="597" spans="2:4" s="47" customFormat="1" ht="14.25">
      <c r="B597" s="115"/>
      <c r="D597" s="50"/>
    </row>
    <row r="598" spans="2:4" s="47" customFormat="1" ht="14.25">
      <c r="B598" s="115"/>
      <c r="D598" s="50"/>
    </row>
    <row r="599" spans="2:4" s="47" customFormat="1" ht="14.25">
      <c r="B599" s="115"/>
      <c r="D599" s="50"/>
    </row>
    <row r="600" spans="2:4" s="47" customFormat="1" ht="14.25">
      <c r="B600" s="115"/>
      <c r="D600" s="50"/>
    </row>
    <row r="601" spans="2:4" s="47" customFormat="1" ht="14.25">
      <c r="B601" s="115"/>
      <c r="D601" s="50"/>
    </row>
    <row r="602" spans="2:4" s="47" customFormat="1" ht="14.25">
      <c r="B602" s="115"/>
      <c r="D602" s="50"/>
    </row>
  </sheetData>
  <sheetProtection/>
  <mergeCells count="1">
    <mergeCell ref="A2:D2"/>
  </mergeCells>
  <printOptions/>
  <pageMargins left="0.96" right="0.2" top="0.43" bottom="0.5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17" sqref="C17"/>
    </sheetView>
  </sheetViews>
  <sheetFormatPr defaultColWidth="8.75390625" defaultRowHeight="14.25"/>
  <cols>
    <col min="1" max="1" width="39.625" style="80" customWidth="1"/>
    <col min="2" max="3" width="17.25390625" style="80" customWidth="1"/>
    <col min="4" max="4" width="17.25390625" style="81" customWidth="1"/>
    <col min="5" max="5" width="25.25390625" style="80" customWidth="1"/>
    <col min="6" max="32" width="9.00390625" style="80" bestFit="1" customWidth="1"/>
    <col min="33" max="16384" width="8.75390625" style="80" customWidth="1"/>
  </cols>
  <sheetData>
    <row r="1" spans="1:5" s="75" customFormat="1" ht="14.25">
      <c r="A1" s="51" t="s">
        <v>531</v>
      </c>
      <c r="B1" s="51"/>
      <c r="C1" s="51"/>
      <c r="D1" s="82"/>
      <c r="E1" s="51"/>
    </row>
    <row r="2" spans="1:5" s="76" customFormat="1" ht="28.5">
      <c r="A2" s="28" t="s">
        <v>532</v>
      </c>
      <c r="B2" s="28"/>
      <c r="C2" s="28"/>
      <c r="D2" s="28"/>
      <c r="E2" s="28"/>
    </row>
    <row r="3" spans="1:5" s="75" customFormat="1" ht="14.25">
      <c r="A3" s="51"/>
      <c r="B3" s="51"/>
      <c r="C3" s="51"/>
      <c r="D3" s="82"/>
      <c r="E3" s="52" t="s">
        <v>2</v>
      </c>
    </row>
    <row r="4" spans="1:5" s="77" customFormat="1" ht="24" customHeight="1">
      <c r="A4" s="57" t="s">
        <v>3</v>
      </c>
      <c r="B4" s="57" t="s">
        <v>533</v>
      </c>
      <c r="C4" s="57" t="s">
        <v>5</v>
      </c>
      <c r="D4" s="83" t="s">
        <v>6</v>
      </c>
      <c r="E4" s="57" t="s">
        <v>7</v>
      </c>
    </row>
    <row r="5" spans="1:5" s="77" customFormat="1" ht="24" customHeight="1">
      <c r="A5" s="84" t="s">
        <v>534</v>
      </c>
      <c r="B5" s="85">
        <f>SUM(B6:B12)</f>
        <v>3872</v>
      </c>
      <c r="C5" s="85">
        <f>SUM(C6:C12)</f>
        <v>4673</v>
      </c>
      <c r="D5" s="86">
        <f>C5/B5*100</f>
        <v>120.68698347107438</v>
      </c>
      <c r="E5" s="87"/>
    </row>
    <row r="6" spans="1:5" s="78" customFormat="1" ht="24" customHeight="1">
      <c r="A6" s="88" t="s">
        <v>535</v>
      </c>
      <c r="B6" s="89">
        <v>2812</v>
      </c>
      <c r="C6" s="89">
        <v>2607</v>
      </c>
      <c r="D6" s="90">
        <f>C6/B6*100</f>
        <v>92.70981507823613</v>
      </c>
      <c r="E6" s="89"/>
    </row>
    <row r="7" spans="1:5" s="78" customFormat="1" ht="24" customHeight="1">
      <c r="A7" s="88" t="s">
        <v>536</v>
      </c>
      <c r="B7" s="89">
        <v>463</v>
      </c>
      <c r="C7" s="89">
        <v>1257</v>
      </c>
      <c r="D7" s="90">
        <f>C7/B7*100</f>
        <v>271.4902807775378</v>
      </c>
      <c r="E7" s="89"/>
    </row>
    <row r="8" spans="1:5" s="78" customFormat="1" ht="24" customHeight="1">
      <c r="A8" s="88" t="s">
        <v>537</v>
      </c>
      <c r="B8" s="89">
        <v>0</v>
      </c>
      <c r="C8" s="89">
        <v>244</v>
      </c>
      <c r="D8" s="90">
        <v>0</v>
      </c>
      <c r="E8" s="89"/>
    </row>
    <row r="9" spans="1:5" s="78" customFormat="1" ht="24" customHeight="1">
      <c r="A9" s="88" t="s">
        <v>538</v>
      </c>
      <c r="B9" s="89">
        <v>283</v>
      </c>
      <c r="C9" s="89">
        <v>194</v>
      </c>
      <c r="D9" s="90">
        <f>C9/B9*100</f>
        <v>68.55123674911661</v>
      </c>
      <c r="E9" s="89"/>
    </row>
    <row r="10" spans="1:5" s="78" customFormat="1" ht="24" customHeight="1">
      <c r="A10" s="88" t="s">
        <v>539</v>
      </c>
      <c r="B10" s="89">
        <v>88</v>
      </c>
      <c r="C10" s="89">
        <v>14</v>
      </c>
      <c r="D10" s="90">
        <f>C10/B10*100</f>
        <v>15.909090909090908</v>
      </c>
      <c r="E10" s="89"/>
    </row>
    <row r="11" spans="1:5" s="78" customFormat="1" ht="24" customHeight="1">
      <c r="A11" s="88" t="s">
        <v>540</v>
      </c>
      <c r="B11" s="89">
        <v>226</v>
      </c>
      <c r="C11" s="89">
        <v>357</v>
      </c>
      <c r="D11" s="90"/>
      <c r="E11" s="89"/>
    </row>
    <row r="12" spans="1:5" s="78" customFormat="1" ht="24" customHeight="1">
      <c r="A12" s="88" t="s">
        <v>541</v>
      </c>
      <c r="B12" s="89">
        <v>0</v>
      </c>
      <c r="C12" s="89">
        <v>0</v>
      </c>
      <c r="D12" s="90">
        <v>0</v>
      </c>
      <c r="E12" s="89"/>
    </row>
    <row r="13" spans="1:5" s="79" customFormat="1" ht="24" customHeight="1">
      <c r="A13" s="91" t="s">
        <v>542</v>
      </c>
      <c r="B13" s="85">
        <f>B14</f>
        <v>1203</v>
      </c>
      <c r="C13" s="85">
        <f>C14</f>
        <v>2559</v>
      </c>
      <c r="D13" s="86">
        <f aca="true" t="shared" si="0" ref="D12:D15">C13/B13*100</f>
        <v>212.71820448877804</v>
      </c>
      <c r="E13" s="85"/>
    </row>
    <row r="14" spans="1:5" s="78" customFormat="1" ht="24" customHeight="1">
      <c r="A14" s="88" t="s">
        <v>543</v>
      </c>
      <c r="B14" s="89">
        <v>1203</v>
      </c>
      <c r="C14" s="89">
        <v>2559</v>
      </c>
      <c r="D14" s="90">
        <f t="shared" si="0"/>
        <v>212.71820448877804</v>
      </c>
      <c r="E14" s="89"/>
    </row>
    <row r="15" spans="1:5" s="78" customFormat="1" ht="24" customHeight="1">
      <c r="A15" s="91" t="s">
        <v>544</v>
      </c>
      <c r="B15" s="89">
        <v>11669</v>
      </c>
      <c r="C15" s="89">
        <v>6580</v>
      </c>
      <c r="D15" s="90">
        <f t="shared" si="0"/>
        <v>56.3887222555489</v>
      </c>
      <c r="E15" s="89"/>
    </row>
    <row r="16" spans="1:5" s="78" customFormat="1" ht="24" customHeight="1">
      <c r="A16" s="91" t="s">
        <v>58</v>
      </c>
      <c r="B16" s="89">
        <v>2168</v>
      </c>
      <c r="C16" s="89">
        <v>1800</v>
      </c>
      <c r="D16" s="90"/>
      <c r="E16" s="89"/>
    </row>
    <row r="17" spans="1:5" s="79" customFormat="1" ht="24" customHeight="1">
      <c r="A17" s="92" t="s">
        <v>545</v>
      </c>
      <c r="B17" s="85">
        <f>B5+B13+B16+B15</f>
        <v>18912</v>
      </c>
      <c r="C17" s="85">
        <f>C5+C13+C16+C15</f>
        <v>15612</v>
      </c>
      <c r="D17" s="86">
        <f>C17/B17*100</f>
        <v>82.55076142131979</v>
      </c>
      <c r="E17" s="85"/>
    </row>
    <row r="18" spans="1:4" s="80" customFormat="1" ht="14.25">
      <c r="A18" s="93"/>
      <c r="B18" s="93"/>
      <c r="D18" s="81"/>
    </row>
    <row r="19" spans="1:4" s="80" customFormat="1" ht="14.25">
      <c r="A19" s="93"/>
      <c r="B19" s="93"/>
      <c r="D19" s="81"/>
    </row>
    <row r="20" spans="1:4" s="80" customFormat="1" ht="14.25">
      <c r="A20" s="93"/>
      <c r="B20" s="93"/>
      <c r="D20" s="81"/>
    </row>
    <row r="21" spans="1:4" s="80" customFormat="1" ht="14.25">
      <c r="A21" s="93"/>
      <c r="B21" s="93"/>
      <c r="D21" s="81"/>
    </row>
    <row r="22" spans="1:4" s="80" customFormat="1" ht="14.25">
      <c r="A22" s="93"/>
      <c r="B22" s="93"/>
      <c r="D22" s="81"/>
    </row>
    <row r="23" spans="1:4" s="80" customFormat="1" ht="14.25">
      <c r="A23" s="93"/>
      <c r="B23" s="93"/>
      <c r="D23" s="81"/>
    </row>
    <row r="24" spans="1:4" s="80" customFormat="1" ht="14.25">
      <c r="A24" s="93"/>
      <c r="B24" s="93"/>
      <c r="D24" s="81"/>
    </row>
    <row r="25" spans="1:4" s="80" customFormat="1" ht="14.25">
      <c r="A25" s="93"/>
      <c r="B25" s="93"/>
      <c r="D25" s="81"/>
    </row>
    <row r="26" spans="1:4" s="80" customFormat="1" ht="14.25">
      <c r="A26" s="93"/>
      <c r="B26" s="93"/>
      <c r="D26" s="81"/>
    </row>
    <row r="27" spans="1:4" s="80" customFormat="1" ht="14.25">
      <c r="A27" s="93"/>
      <c r="B27" s="93"/>
      <c r="D27" s="81"/>
    </row>
    <row r="28" spans="1:4" s="80" customFormat="1" ht="14.25">
      <c r="A28" s="93"/>
      <c r="B28" s="93"/>
      <c r="D28" s="81"/>
    </row>
    <row r="29" spans="1:4" s="80" customFormat="1" ht="14.25">
      <c r="A29" s="93"/>
      <c r="B29" s="93"/>
      <c r="D29" s="81"/>
    </row>
    <row r="30" spans="1:4" s="80" customFormat="1" ht="14.25">
      <c r="A30" s="93"/>
      <c r="B30" s="93"/>
      <c r="D30" s="81"/>
    </row>
    <row r="31" spans="1:4" s="80" customFormat="1" ht="14.25">
      <c r="A31" s="93"/>
      <c r="B31" s="93"/>
      <c r="D31" s="81"/>
    </row>
    <row r="32" spans="1:4" s="80" customFormat="1" ht="14.25">
      <c r="A32" s="93"/>
      <c r="B32" s="93"/>
      <c r="D32" s="81"/>
    </row>
    <row r="33" spans="1:4" s="80" customFormat="1" ht="14.25">
      <c r="A33" s="93"/>
      <c r="B33" s="93"/>
      <c r="D33" s="81"/>
    </row>
    <row r="34" spans="1:4" s="80" customFormat="1" ht="14.25">
      <c r="A34" s="93"/>
      <c r="B34" s="93"/>
      <c r="D34" s="81"/>
    </row>
    <row r="35" s="80" customFormat="1" ht="14.25">
      <c r="D35" s="81"/>
    </row>
    <row r="36" s="80" customFormat="1" ht="14.25">
      <c r="D36" s="81"/>
    </row>
    <row r="37" s="80" customFormat="1" ht="14.25">
      <c r="D37" s="81"/>
    </row>
    <row r="38" s="80" customFormat="1" ht="14.25">
      <c r="D38" s="81"/>
    </row>
    <row r="39" s="80" customFormat="1" ht="14.25">
      <c r="D39" s="81"/>
    </row>
    <row r="40" s="80" customFormat="1" ht="14.25">
      <c r="D40" s="81"/>
    </row>
    <row r="41" s="80" customFormat="1" ht="14.25">
      <c r="D41" s="81"/>
    </row>
    <row r="42" s="80" customFormat="1" ht="14.25">
      <c r="D42" s="81"/>
    </row>
    <row r="43" s="80" customFormat="1" ht="14.25">
      <c r="D43" s="81"/>
    </row>
    <row r="44" s="80" customFormat="1" ht="14.25">
      <c r="D44" s="81"/>
    </row>
    <row r="45" s="80" customFormat="1" ht="14.25">
      <c r="D45" s="81"/>
    </row>
    <row r="46" s="80" customFormat="1" ht="14.25">
      <c r="D46" s="81"/>
    </row>
    <row r="47" s="80" customFormat="1" ht="14.25">
      <c r="D47" s="81"/>
    </row>
    <row r="48" s="80" customFormat="1" ht="14.25">
      <c r="D48" s="81"/>
    </row>
    <row r="49" s="80" customFormat="1" ht="14.25">
      <c r="D49" s="81"/>
    </row>
    <row r="50" s="80" customFormat="1" ht="14.25">
      <c r="D50" s="81"/>
    </row>
    <row r="51" s="80" customFormat="1" ht="14.25">
      <c r="D51" s="81"/>
    </row>
    <row r="52" s="80" customFormat="1" ht="14.25">
      <c r="D52" s="81"/>
    </row>
    <row r="53" s="80" customFormat="1" ht="14.25">
      <c r="D53" s="81"/>
    </row>
    <row r="54" s="80" customFormat="1" ht="14.25">
      <c r="D54" s="81"/>
    </row>
    <row r="55" s="80" customFormat="1" ht="14.25">
      <c r="D55" s="81"/>
    </row>
  </sheetData>
  <sheetProtection/>
  <mergeCells count="1">
    <mergeCell ref="A2:E2"/>
  </mergeCells>
  <printOptions/>
  <pageMargins left="1.0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showZeros="0" workbookViewId="0" topLeftCell="A1">
      <pane xSplit="1" ySplit="5" topLeftCell="B57" activePane="bottomRight" state="frozen"/>
      <selection pane="bottomRight" activeCell="E1" sqref="E1:P65536"/>
    </sheetView>
  </sheetViews>
  <sheetFormatPr defaultColWidth="8.75390625" defaultRowHeight="14.25"/>
  <cols>
    <col min="1" max="1" width="72.25390625" style="47" customWidth="1"/>
    <col min="2" max="2" width="17.125" style="49" customWidth="1"/>
    <col min="3" max="3" width="16.875" style="49" customWidth="1"/>
    <col min="4" max="4" width="17.875" style="50" customWidth="1"/>
    <col min="5" max="20" width="9.00390625" style="47" bestFit="1" customWidth="1"/>
    <col min="21" max="16384" width="8.75390625" style="47" customWidth="1"/>
  </cols>
  <sheetData>
    <row r="1" spans="1:4" s="8" customFormat="1" ht="14.25">
      <c r="A1" s="51" t="s">
        <v>546</v>
      </c>
      <c r="B1" s="52"/>
      <c r="C1" s="52"/>
      <c r="D1" s="53"/>
    </row>
    <row r="2" spans="1:4" s="46" customFormat="1" ht="28.5">
      <c r="A2" s="28" t="s">
        <v>547</v>
      </c>
      <c r="B2" s="28"/>
      <c r="C2" s="28"/>
      <c r="D2" s="54"/>
    </row>
    <row r="3" spans="1:4" s="8" customFormat="1" ht="14.25">
      <c r="A3" s="51"/>
      <c r="B3" s="52"/>
      <c r="C3" s="55"/>
      <c r="D3" s="56" t="s">
        <v>2</v>
      </c>
    </row>
    <row r="4" spans="1:4" ht="18.75">
      <c r="A4" s="57" t="s">
        <v>548</v>
      </c>
      <c r="B4" s="58" t="s">
        <v>549</v>
      </c>
      <c r="C4" s="59" t="s">
        <v>67</v>
      </c>
      <c r="D4" s="60" t="s">
        <v>6</v>
      </c>
    </row>
    <row r="5" spans="1:4" ht="18.75">
      <c r="A5" s="61" t="s">
        <v>550</v>
      </c>
      <c r="B5" s="62">
        <v>18912</v>
      </c>
      <c r="C5" s="62">
        <f>C8+C10+C17+C26+C42+C49+C55+C62+C63+C64+C65+C60</f>
        <v>15612</v>
      </c>
      <c r="D5" s="63">
        <f>C5/B5*100</f>
        <v>82.55076142131979</v>
      </c>
    </row>
    <row r="6" spans="1:4" ht="18.75">
      <c r="A6" s="64" t="s">
        <v>551</v>
      </c>
      <c r="B6" s="65">
        <v>0</v>
      </c>
      <c r="C6" s="65">
        <v>0</v>
      </c>
      <c r="D6" s="66"/>
    </row>
    <row r="7" spans="1:4" ht="18.75">
      <c r="A7" s="67" t="s">
        <v>552</v>
      </c>
      <c r="B7" s="65">
        <v>0</v>
      </c>
      <c r="C7" s="65">
        <v>0</v>
      </c>
      <c r="D7" s="66"/>
    </row>
    <row r="8" spans="1:4" s="47" customFormat="1" ht="18.75">
      <c r="A8" s="64" t="s">
        <v>553</v>
      </c>
      <c r="B8" s="65">
        <v>60</v>
      </c>
      <c r="C8" s="62">
        <v>60</v>
      </c>
      <c r="D8" s="66"/>
    </row>
    <row r="9" spans="1:4" ht="18.75">
      <c r="A9" s="67" t="s">
        <v>554</v>
      </c>
      <c r="B9" s="65">
        <v>60</v>
      </c>
      <c r="C9" s="65">
        <v>60</v>
      </c>
      <c r="D9" s="66"/>
    </row>
    <row r="10" spans="1:4" s="47" customFormat="1" ht="18.75">
      <c r="A10" s="64" t="s">
        <v>555</v>
      </c>
      <c r="B10" s="62">
        <v>964</v>
      </c>
      <c r="C10" s="62">
        <f>C11+C12</f>
        <v>1008</v>
      </c>
      <c r="D10" s="63">
        <f>C10/B10*100</f>
        <v>104.56431535269711</v>
      </c>
    </row>
    <row r="11" spans="1:4" ht="18.75">
      <c r="A11" s="67" t="s">
        <v>556</v>
      </c>
      <c r="B11" s="65">
        <v>944</v>
      </c>
      <c r="C11" s="65">
        <v>920</v>
      </c>
      <c r="D11" s="66"/>
    </row>
    <row r="12" spans="1:4" ht="18.75">
      <c r="A12" s="67" t="s">
        <v>557</v>
      </c>
      <c r="B12" s="65">
        <v>20</v>
      </c>
      <c r="C12" s="65">
        <v>88</v>
      </c>
      <c r="D12" s="66"/>
    </row>
    <row r="13" spans="1:4" ht="18.75">
      <c r="A13" s="67" t="s">
        <v>558</v>
      </c>
      <c r="B13" s="65"/>
      <c r="C13" s="65"/>
      <c r="D13" s="66"/>
    </row>
    <row r="14" spans="1:4" ht="18.75">
      <c r="A14" s="64" t="s">
        <v>559</v>
      </c>
      <c r="B14" s="65">
        <v>0</v>
      </c>
      <c r="C14" s="65">
        <v>0</v>
      </c>
      <c r="D14" s="66"/>
    </row>
    <row r="15" spans="1:4" ht="18.75">
      <c r="A15" s="67" t="s">
        <v>560</v>
      </c>
      <c r="B15" s="65">
        <v>0</v>
      </c>
      <c r="C15" s="65">
        <v>0</v>
      </c>
      <c r="D15" s="66"/>
    </row>
    <row r="16" spans="1:4" ht="18.75">
      <c r="A16" s="67" t="s">
        <v>561</v>
      </c>
      <c r="B16" s="65">
        <v>0</v>
      </c>
      <c r="C16" s="65">
        <v>0</v>
      </c>
      <c r="D16" s="66"/>
    </row>
    <row r="17" spans="1:4" ht="18.75">
      <c r="A17" s="64" t="s">
        <v>562</v>
      </c>
      <c r="B17" s="62">
        <v>7672</v>
      </c>
      <c r="C17" s="62">
        <f>SUM(C18:C25)</f>
        <v>6078</v>
      </c>
      <c r="D17" s="63">
        <f>C17/B17*100</f>
        <v>79.22314911366006</v>
      </c>
    </row>
    <row r="18" spans="1:4" ht="18.75">
      <c r="A18" s="67" t="s">
        <v>563</v>
      </c>
      <c r="B18" s="65">
        <v>0</v>
      </c>
      <c r="C18" s="65">
        <v>0</v>
      </c>
      <c r="D18" s="63"/>
    </row>
    <row r="19" spans="1:4" s="47" customFormat="1" ht="18.75">
      <c r="A19" s="67" t="s">
        <v>564</v>
      </c>
      <c r="B19" s="65">
        <v>4882</v>
      </c>
      <c r="C19" s="65">
        <v>5008</v>
      </c>
      <c r="D19" s="63"/>
    </row>
    <row r="20" spans="1:4" ht="18.75">
      <c r="A20" s="67" t="s">
        <v>565</v>
      </c>
      <c r="B20" s="65">
        <v>0</v>
      </c>
      <c r="C20" s="65">
        <v>68</v>
      </c>
      <c r="D20" s="66"/>
    </row>
    <row r="21" spans="1:4" s="47" customFormat="1" ht="18.75">
      <c r="A21" s="67" t="s">
        <v>566</v>
      </c>
      <c r="B21" s="65">
        <v>1811</v>
      </c>
      <c r="C21" s="65">
        <v>260</v>
      </c>
      <c r="D21" s="66"/>
    </row>
    <row r="22" spans="1:4" ht="18.75">
      <c r="A22" s="67" t="s">
        <v>567</v>
      </c>
      <c r="B22" s="65">
        <v>100</v>
      </c>
      <c r="C22" s="65">
        <v>0</v>
      </c>
      <c r="D22" s="66"/>
    </row>
    <row r="23" spans="1:4" ht="18.75">
      <c r="A23" s="67" t="s">
        <v>568</v>
      </c>
      <c r="B23" s="65">
        <v>157</v>
      </c>
      <c r="C23" s="65">
        <v>0</v>
      </c>
      <c r="D23" s="66"/>
    </row>
    <row r="24" spans="1:4" s="47" customFormat="1" ht="18.75">
      <c r="A24" s="67" t="s">
        <v>569</v>
      </c>
      <c r="B24" s="65">
        <v>466</v>
      </c>
      <c r="C24" s="65">
        <v>497</v>
      </c>
      <c r="D24" s="66"/>
    </row>
    <row r="25" spans="1:4" ht="18.75">
      <c r="A25" s="67" t="s">
        <v>570</v>
      </c>
      <c r="B25" s="65">
        <v>256</v>
      </c>
      <c r="C25" s="65">
        <v>245</v>
      </c>
      <c r="D25" s="66"/>
    </row>
    <row r="26" spans="1:4" ht="18.75">
      <c r="A26" s="64" t="s">
        <v>571</v>
      </c>
      <c r="B26" s="62">
        <v>36</v>
      </c>
      <c r="C26" s="62">
        <f>C28</f>
        <v>26</v>
      </c>
      <c r="D26" s="63">
        <f>C26/B26*100</f>
        <v>72.22222222222221</v>
      </c>
    </row>
    <row r="27" spans="1:4" ht="18.75">
      <c r="A27" s="67" t="s">
        <v>572</v>
      </c>
      <c r="B27" s="62">
        <v>0</v>
      </c>
      <c r="C27" s="62">
        <v>0</v>
      </c>
      <c r="D27" s="63"/>
    </row>
    <row r="28" spans="1:4" ht="18.75">
      <c r="A28" s="67" t="s">
        <v>573</v>
      </c>
      <c r="B28" s="65">
        <v>36</v>
      </c>
      <c r="C28" s="65">
        <v>26</v>
      </c>
      <c r="D28" s="63"/>
    </row>
    <row r="29" spans="1:4" ht="18.75">
      <c r="A29" s="67" t="s">
        <v>574</v>
      </c>
      <c r="B29" s="65">
        <v>0</v>
      </c>
      <c r="C29" s="65">
        <v>0</v>
      </c>
      <c r="D29" s="66"/>
    </row>
    <row r="30" spans="1:4" ht="18.75">
      <c r="A30" s="67" t="s">
        <v>575</v>
      </c>
      <c r="B30" s="65">
        <v>0</v>
      </c>
      <c r="C30" s="65">
        <v>0</v>
      </c>
      <c r="D30" s="66"/>
    </row>
    <row r="31" spans="1:4" ht="18.75">
      <c r="A31" s="67" t="s">
        <v>576</v>
      </c>
      <c r="B31" s="65">
        <v>0</v>
      </c>
      <c r="C31" s="65">
        <v>0</v>
      </c>
      <c r="D31" s="66"/>
    </row>
    <row r="32" spans="1:4" ht="18.75">
      <c r="A32" s="68" t="s">
        <v>577</v>
      </c>
      <c r="B32" s="65">
        <v>0</v>
      </c>
      <c r="C32" s="65">
        <v>0</v>
      </c>
      <c r="D32" s="66"/>
    </row>
    <row r="33" spans="1:4" ht="18.75">
      <c r="A33" s="64" t="s">
        <v>578</v>
      </c>
      <c r="B33" s="65">
        <v>0</v>
      </c>
      <c r="C33" s="65">
        <v>0</v>
      </c>
      <c r="D33" s="66"/>
    </row>
    <row r="34" spans="1:4" ht="18.75">
      <c r="A34" s="67" t="s">
        <v>579</v>
      </c>
      <c r="B34" s="65">
        <v>0</v>
      </c>
      <c r="C34" s="65">
        <v>0</v>
      </c>
      <c r="D34" s="66"/>
    </row>
    <row r="35" spans="1:4" ht="18.75">
      <c r="A35" s="67" t="s">
        <v>580</v>
      </c>
      <c r="B35" s="65">
        <v>0</v>
      </c>
      <c r="C35" s="65">
        <v>0</v>
      </c>
      <c r="D35" s="66"/>
    </row>
    <row r="36" spans="1:4" ht="18.75">
      <c r="A36" s="67" t="s">
        <v>581</v>
      </c>
      <c r="B36" s="65">
        <v>0</v>
      </c>
      <c r="C36" s="65">
        <v>0</v>
      </c>
      <c r="D36" s="66"/>
    </row>
    <row r="37" spans="1:4" ht="18.75">
      <c r="A37" s="67" t="s">
        <v>582</v>
      </c>
      <c r="B37" s="65">
        <v>0</v>
      </c>
      <c r="C37" s="65">
        <v>0</v>
      </c>
      <c r="D37" s="66"/>
    </row>
    <row r="38" spans="1:4" ht="18.75">
      <c r="A38" s="67" t="s">
        <v>583</v>
      </c>
      <c r="B38" s="65">
        <v>0</v>
      </c>
      <c r="C38" s="65">
        <v>0</v>
      </c>
      <c r="D38" s="66"/>
    </row>
    <row r="39" spans="1:4" ht="18.75">
      <c r="A39" s="67" t="s">
        <v>584</v>
      </c>
      <c r="B39" s="65">
        <v>0</v>
      </c>
      <c r="C39" s="65">
        <v>0</v>
      </c>
      <c r="D39" s="66"/>
    </row>
    <row r="40" spans="1:4" ht="18.75">
      <c r="A40" s="67" t="s">
        <v>585</v>
      </c>
      <c r="B40" s="65">
        <v>0</v>
      </c>
      <c r="C40" s="65">
        <v>0</v>
      </c>
      <c r="D40" s="66"/>
    </row>
    <row r="41" spans="1:4" ht="18.75">
      <c r="A41" s="67" t="s">
        <v>586</v>
      </c>
      <c r="B41" s="65">
        <v>0</v>
      </c>
      <c r="C41" s="65">
        <v>0</v>
      </c>
      <c r="D41" s="66"/>
    </row>
    <row r="42" spans="1:4" ht="18.75">
      <c r="A42" s="64" t="s">
        <v>587</v>
      </c>
      <c r="B42" s="65">
        <v>82</v>
      </c>
      <c r="C42" s="65">
        <f>C46</f>
        <v>0</v>
      </c>
      <c r="D42" s="66"/>
    </row>
    <row r="43" spans="1:4" ht="18.75">
      <c r="A43" s="67" t="s">
        <v>464</v>
      </c>
      <c r="B43" s="65">
        <v>0</v>
      </c>
      <c r="C43" s="65">
        <v>0</v>
      </c>
      <c r="D43" s="66"/>
    </row>
    <row r="44" spans="1:4" ht="18.75">
      <c r="A44" s="67" t="s">
        <v>588</v>
      </c>
      <c r="B44" s="65">
        <v>0</v>
      </c>
      <c r="C44" s="65">
        <v>0</v>
      </c>
      <c r="D44" s="66"/>
    </row>
    <row r="45" spans="1:4" ht="18.75">
      <c r="A45" s="67" t="s">
        <v>589</v>
      </c>
      <c r="B45" s="65">
        <v>0</v>
      </c>
      <c r="C45" s="65">
        <v>0</v>
      </c>
      <c r="D45" s="66"/>
    </row>
    <row r="46" spans="1:4" ht="18.75">
      <c r="A46" s="67" t="s">
        <v>590</v>
      </c>
      <c r="B46" s="65">
        <v>82</v>
      </c>
      <c r="C46" s="65">
        <v>0</v>
      </c>
      <c r="D46" s="66"/>
    </row>
    <row r="47" spans="1:4" ht="18.75">
      <c r="A47" s="67" t="s">
        <v>591</v>
      </c>
      <c r="B47" s="65">
        <v>0</v>
      </c>
      <c r="C47" s="65">
        <v>0</v>
      </c>
      <c r="D47" s="66"/>
    </row>
    <row r="48" spans="1:4" ht="18.75">
      <c r="A48" s="67" t="s">
        <v>592</v>
      </c>
      <c r="B48" s="65">
        <v>0</v>
      </c>
      <c r="C48" s="65">
        <v>0</v>
      </c>
      <c r="D48" s="66"/>
    </row>
    <row r="49" spans="1:4" s="48" customFormat="1" ht="18.75">
      <c r="A49" s="64" t="s">
        <v>593</v>
      </c>
      <c r="B49" s="62">
        <v>6</v>
      </c>
      <c r="C49" s="62">
        <f>C50</f>
        <v>5</v>
      </c>
      <c r="D49" s="63"/>
    </row>
    <row r="50" spans="1:4" ht="18.75">
      <c r="A50" s="67" t="s">
        <v>594</v>
      </c>
      <c r="B50" s="65">
        <v>6</v>
      </c>
      <c r="C50" s="65">
        <v>5</v>
      </c>
      <c r="D50" s="66"/>
    </row>
    <row r="51" spans="1:4" ht="18.75">
      <c r="A51" s="64" t="s">
        <v>595</v>
      </c>
      <c r="B51" s="65">
        <v>0</v>
      </c>
      <c r="C51" s="65">
        <v>0</v>
      </c>
      <c r="D51" s="66"/>
    </row>
    <row r="52" spans="1:4" ht="18.75">
      <c r="A52" s="67" t="s">
        <v>596</v>
      </c>
      <c r="B52" s="65">
        <v>0</v>
      </c>
      <c r="C52" s="65">
        <v>0</v>
      </c>
      <c r="D52" s="66"/>
    </row>
    <row r="53" spans="1:4" ht="18.75">
      <c r="A53" s="67" t="s">
        <v>597</v>
      </c>
      <c r="B53" s="65">
        <v>0</v>
      </c>
      <c r="C53" s="65">
        <v>0</v>
      </c>
      <c r="D53" s="66"/>
    </row>
    <row r="54" spans="1:4" ht="18.75">
      <c r="A54" s="67" t="s">
        <v>598</v>
      </c>
      <c r="B54" s="65">
        <v>0</v>
      </c>
      <c r="C54" s="65">
        <v>0</v>
      </c>
      <c r="D54" s="66"/>
    </row>
    <row r="55" spans="1:4" ht="18.75">
      <c r="A55" s="64" t="s">
        <v>599</v>
      </c>
      <c r="B55" s="62">
        <v>3008</v>
      </c>
      <c r="C55" s="62">
        <f>C57+C59</f>
        <v>3575</v>
      </c>
      <c r="D55" s="63">
        <f>C55/B55*100</f>
        <v>118.8497340425532</v>
      </c>
    </row>
    <row r="56" spans="1:4" ht="18.75">
      <c r="A56" s="67" t="s">
        <v>600</v>
      </c>
      <c r="B56" s="65">
        <v>0</v>
      </c>
      <c r="C56" s="65">
        <v>0</v>
      </c>
      <c r="D56" s="66"/>
    </row>
    <row r="57" spans="1:4" ht="18.75">
      <c r="A57" s="69" t="s">
        <v>601</v>
      </c>
      <c r="B57" s="65">
        <v>422</v>
      </c>
      <c r="C57" s="65">
        <v>1355</v>
      </c>
      <c r="D57" s="66"/>
    </row>
    <row r="58" spans="1:4" ht="18.75">
      <c r="A58" s="69" t="s">
        <v>602</v>
      </c>
      <c r="B58" s="65">
        <v>0</v>
      </c>
      <c r="C58" s="65">
        <v>0</v>
      </c>
      <c r="D58" s="66"/>
    </row>
    <row r="59" spans="1:4" ht="18.75">
      <c r="A59" s="67" t="s">
        <v>603</v>
      </c>
      <c r="B59" s="65">
        <v>2586</v>
      </c>
      <c r="C59" s="65">
        <v>2220</v>
      </c>
      <c r="D59" s="66"/>
    </row>
    <row r="60" spans="1:4" ht="18.75">
      <c r="A60" s="70" t="s">
        <v>604</v>
      </c>
      <c r="B60" s="71">
        <v>0</v>
      </c>
      <c r="C60" s="71">
        <v>55</v>
      </c>
      <c r="D60" s="72"/>
    </row>
    <row r="61" spans="1:4" ht="18.75">
      <c r="A61" s="70" t="s">
        <v>605</v>
      </c>
      <c r="B61" s="71">
        <v>0</v>
      </c>
      <c r="C61" s="71">
        <v>0</v>
      </c>
      <c r="D61" s="72"/>
    </row>
    <row r="62" spans="1:4" ht="18.75">
      <c r="A62" s="70" t="s">
        <v>606</v>
      </c>
      <c r="B62" s="71">
        <v>2</v>
      </c>
      <c r="C62" s="71">
        <v>2</v>
      </c>
      <c r="D62" s="72"/>
    </row>
    <row r="63" spans="1:4" ht="18.75">
      <c r="A63" s="70" t="s">
        <v>607</v>
      </c>
      <c r="B63" s="71">
        <v>368</v>
      </c>
      <c r="C63" s="71">
        <v>0</v>
      </c>
      <c r="D63" s="72"/>
    </row>
    <row r="64" spans="1:4" ht="18.75">
      <c r="A64" s="70" t="s">
        <v>608</v>
      </c>
      <c r="B64" s="71">
        <v>134</v>
      </c>
      <c r="C64" s="71">
        <v>4355</v>
      </c>
      <c r="D64" s="72">
        <v>10.3</v>
      </c>
    </row>
    <row r="65" spans="1:4" ht="18.75">
      <c r="A65" s="70" t="s">
        <v>609</v>
      </c>
      <c r="B65" s="71">
        <v>6580</v>
      </c>
      <c r="C65" s="71">
        <v>448</v>
      </c>
      <c r="D65" s="72">
        <v>11.3</v>
      </c>
    </row>
    <row r="66" spans="1:4" ht="18.75">
      <c r="A66" s="73"/>
      <c r="D66" s="74"/>
    </row>
    <row r="67" spans="1:4" ht="18.75">
      <c r="A67" s="73"/>
      <c r="D67" s="74"/>
    </row>
    <row r="68" spans="1:4" ht="18.75">
      <c r="A68" s="73"/>
      <c r="D68" s="74"/>
    </row>
    <row r="69" spans="1:4" ht="18.75">
      <c r="A69" s="73"/>
      <c r="D69" s="74"/>
    </row>
    <row r="70" spans="1:4" ht="18.75">
      <c r="A70" s="73"/>
      <c r="D70" s="74"/>
    </row>
    <row r="71" spans="1:4" ht="18.75">
      <c r="A71" s="73"/>
      <c r="D71" s="74"/>
    </row>
    <row r="72" spans="1:4" ht="18.75">
      <c r="A72" s="73"/>
      <c r="D72" s="74"/>
    </row>
    <row r="73" spans="1:4" ht="18.75">
      <c r="A73" s="73"/>
      <c r="D73" s="74"/>
    </row>
    <row r="74" spans="1:4" ht="18.75">
      <c r="A74" s="73"/>
      <c r="D74" s="74"/>
    </row>
    <row r="75" spans="1:4" ht="18.75">
      <c r="A75" s="73"/>
      <c r="D75" s="74"/>
    </row>
    <row r="76" spans="1:4" ht="18.75">
      <c r="A76" s="73"/>
      <c r="D76" s="74"/>
    </row>
    <row r="77" spans="1:4" ht="18.75">
      <c r="A77" s="73"/>
      <c r="D77" s="74"/>
    </row>
    <row r="78" spans="1:4" ht="18.75">
      <c r="A78" s="73"/>
      <c r="D78" s="74"/>
    </row>
    <row r="79" spans="1:4" ht="18.75">
      <c r="A79" s="73"/>
      <c r="D79" s="74"/>
    </row>
    <row r="80" spans="1:4" ht="18.75">
      <c r="A80" s="73"/>
      <c r="D80" s="74"/>
    </row>
    <row r="81" spans="1:4" ht="18.75">
      <c r="A81" s="73"/>
      <c r="D81" s="74"/>
    </row>
    <row r="82" spans="1:4" ht="18.75">
      <c r="A82" s="73"/>
      <c r="D82" s="74"/>
    </row>
    <row r="83" spans="1:4" ht="18.75">
      <c r="A83" s="73"/>
      <c r="D83" s="74"/>
    </row>
    <row r="84" spans="1:4" ht="18.75">
      <c r="A84" s="73"/>
      <c r="D84" s="74"/>
    </row>
    <row r="85" spans="1:4" ht="18.75">
      <c r="A85" s="73"/>
      <c r="D85" s="74"/>
    </row>
    <row r="86" spans="1:4" ht="18.75">
      <c r="A86" s="73"/>
      <c r="D86" s="74"/>
    </row>
    <row r="87" spans="1:4" ht="18.75">
      <c r="A87" s="73"/>
      <c r="D87" s="74"/>
    </row>
    <row r="88" spans="1:4" ht="18.75">
      <c r="A88" s="73"/>
      <c r="D88" s="74"/>
    </row>
    <row r="89" spans="1:4" ht="18.75">
      <c r="A89" s="73"/>
      <c r="D89" s="74"/>
    </row>
    <row r="90" spans="1:4" ht="18.75">
      <c r="A90" s="73"/>
      <c r="D90" s="74"/>
    </row>
    <row r="91" spans="1:4" ht="18.75">
      <c r="A91" s="73"/>
      <c r="D91" s="74"/>
    </row>
    <row r="92" spans="1:4" ht="18.75">
      <c r="A92" s="73"/>
      <c r="D92" s="74"/>
    </row>
    <row r="93" spans="1:4" ht="18.75">
      <c r="A93" s="73"/>
      <c r="D93" s="74"/>
    </row>
  </sheetData>
  <sheetProtection/>
  <mergeCells count="1">
    <mergeCell ref="A2:D2"/>
  </mergeCells>
  <printOptions/>
  <pageMargins left="0.79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tabSelected="1" workbookViewId="0" topLeftCell="A1">
      <pane xSplit="1" ySplit="4" topLeftCell="B5" activePane="bottomRight" state="frozen"/>
      <selection pane="bottomRight" activeCell="B16" sqref="B16"/>
    </sheetView>
  </sheetViews>
  <sheetFormatPr defaultColWidth="9.00390625" defaultRowHeight="14.25" customHeight="1"/>
  <cols>
    <col min="1" max="1" width="37.375" style="0" customWidth="1"/>
    <col min="2" max="2" width="11.75390625" style="0" customWidth="1"/>
    <col min="3" max="3" width="13.125" style="0" customWidth="1"/>
    <col min="4" max="4" width="15.75390625" style="0" customWidth="1"/>
    <col min="5" max="5" width="13.25390625" style="0" customWidth="1"/>
    <col min="6" max="6" width="9.25390625" style="0" customWidth="1"/>
    <col min="7" max="7" width="9.125" style="0" customWidth="1"/>
    <col min="8" max="9" width="6.25390625" style="0" customWidth="1"/>
    <col min="10" max="10" width="7.50390625" style="0" customWidth="1"/>
  </cols>
  <sheetData>
    <row r="1" spans="1:10" s="1" customFormat="1" ht="14.25">
      <c r="A1" s="26" t="s">
        <v>610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2" customFormat="1" ht="28.5">
      <c r="A2" s="28" t="s">
        <v>611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3" customFormat="1" ht="14.25">
      <c r="A3" s="29"/>
      <c r="B3" s="29"/>
      <c r="C3" s="30"/>
      <c r="D3" s="31"/>
      <c r="E3" s="29"/>
      <c r="F3" s="29"/>
      <c r="G3" s="29"/>
      <c r="H3" s="29"/>
      <c r="I3" s="29" t="s">
        <v>2</v>
      </c>
      <c r="J3" s="29"/>
    </row>
    <row r="4" spans="1:10" s="24" customFormat="1" ht="75">
      <c r="A4" s="32" t="s">
        <v>612</v>
      </c>
      <c r="B4" s="33" t="s">
        <v>613</v>
      </c>
      <c r="C4" s="34" t="s">
        <v>614</v>
      </c>
      <c r="D4" s="34" t="s">
        <v>615</v>
      </c>
      <c r="E4" s="35" t="s">
        <v>616</v>
      </c>
      <c r="F4" s="36" t="s">
        <v>617</v>
      </c>
      <c r="G4" s="36" t="s">
        <v>618</v>
      </c>
      <c r="H4" s="36" t="s">
        <v>619</v>
      </c>
      <c r="I4" s="44" t="s">
        <v>620</v>
      </c>
      <c r="J4" s="45" t="s">
        <v>621</v>
      </c>
    </row>
    <row r="5" spans="1:10" s="25" customFormat="1" ht="27" customHeight="1">
      <c r="A5" s="37" t="s">
        <v>622</v>
      </c>
      <c r="B5" s="38">
        <f>C5+D5+E5+G5+J5</f>
        <v>53474</v>
      </c>
      <c r="C5" s="38">
        <f>SUM(C6:C10)</f>
        <v>18991</v>
      </c>
      <c r="D5" s="38">
        <f aca="true" t="shared" si="0" ref="D5:J5">SUM(D6:D10)</f>
        <v>30258</v>
      </c>
      <c r="E5" s="38">
        <f t="shared" si="0"/>
        <v>4225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</row>
    <row r="6" spans="1:10" s="4" customFormat="1" ht="27" customHeight="1">
      <c r="A6" s="39" t="s">
        <v>623</v>
      </c>
      <c r="B6" s="40">
        <f aca="true" t="shared" si="1" ref="B6:B16">C6+D6+E6+G6+J6</f>
        <v>27193</v>
      </c>
      <c r="C6" s="40">
        <v>7958</v>
      </c>
      <c r="D6" s="40">
        <v>18478</v>
      </c>
      <c r="E6" s="40">
        <v>757</v>
      </c>
      <c r="F6" s="40">
        <v>0</v>
      </c>
      <c r="G6" s="40"/>
      <c r="H6" s="40">
        <v>0</v>
      </c>
      <c r="I6" s="40">
        <v>0</v>
      </c>
      <c r="J6" s="40">
        <v>0</v>
      </c>
    </row>
    <row r="7" spans="1:10" s="4" customFormat="1" ht="27" customHeight="1">
      <c r="A7" s="39" t="s">
        <v>624</v>
      </c>
      <c r="B7" s="40">
        <f t="shared" si="1"/>
        <v>242</v>
      </c>
      <c r="C7" s="40">
        <v>86</v>
      </c>
      <c r="D7" s="40">
        <v>9</v>
      </c>
      <c r="E7" s="40">
        <v>147</v>
      </c>
      <c r="F7" s="40">
        <v>0</v>
      </c>
      <c r="G7" s="40"/>
      <c r="H7" s="40">
        <v>0</v>
      </c>
      <c r="I7" s="40">
        <v>0</v>
      </c>
      <c r="J7" s="40">
        <v>0</v>
      </c>
    </row>
    <row r="8" spans="1:10" s="4" customFormat="1" ht="27" customHeight="1">
      <c r="A8" s="41" t="s">
        <v>625</v>
      </c>
      <c r="B8" s="40">
        <f t="shared" si="1"/>
        <v>15390</v>
      </c>
      <c r="C8" s="40">
        <v>307</v>
      </c>
      <c r="D8" s="40">
        <v>11771</v>
      </c>
      <c r="E8" s="40">
        <v>3312</v>
      </c>
      <c r="F8" s="40">
        <v>0</v>
      </c>
      <c r="G8" s="40"/>
      <c r="H8" s="40">
        <v>0</v>
      </c>
      <c r="I8" s="40">
        <v>0</v>
      </c>
      <c r="J8" s="40">
        <v>0</v>
      </c>
    </row>
    <row r="9" spans="1:10" s="4" customFormat="1" ht="27" customHeight="1">
      <c r="A9" s="41" t="s">
        <v>626</v>
      </c>
      <c r="B9" s="40">
        <f t="shared" si="1"/>
        <v>356</v>
      </c>
      <c r="C9" s="40">
        <v>356</v>
      </c>
      <c r="D9" s="40"/>
      <c r="E9" s="40">
        <v>0</v>
      </c>
      <c r="F9" s="40">
        <v>0</v>
      </c>
      <c r="G9" s="40"/>
      <c r="H9" s="40">
        <v>0</v>
      </c>
      <c r="I9" s="40">
        <v>0</v>
      </c>
      <c r="J9" s="40">
        <v>0</v>
      </c>
    </row>
    <row r="10" spans="1:10" s="4" customFormat="1" ht="27" customHeight="1">
      <c r="A10" s="41" t="s">
        <v>627</v>
      </c>
      <c r="B10" s="40">
        <f t="shared" si="1"/>
        <v>10293</v>
      </c>
      <c r="C10" s="40">
        <v>10284</v>
      </c>
      <c r="D10" s="40"/>
      <c r="E10" s="40">
        <v>9</v>
      </c>
      <c r="F10" s="40">
        <v>0</v>
      </c>
      <c r="G10" s="40"/>
      <c r="H10" s="40">
        <v>0</v>
      </c>
      <c r="I10" s="40">
        <v>0</v>
      </c>
      <c r="J10" s="40">
        <v>0</v>
      </c>
    </row>
    <row r="11" spans="1:10" s="25" customFormat="1" ht="27" customHeight="1">
      <c r="A11" s="37" t="s">
        <v>628</v>
      </c>
      <c r="B11" s="38">
        <f t="shared" si="1"/>
        <v>51982</v>
      </c>
      <c r="C11" s="38">
        <f>C12+C14</f>
        <v>20209</v>
      </c>
      <c r="D11" s="38">
        <f aca="true" t="shared" si="2" ref="D11:J11">D12+D14</f>
        <v>28469</v>
      </c>
      <c r="E11" s="38">
        <f t="shared" si="2"/>
        <v>3304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</row>
    <row r="12" spans="1:10" s="4" customFormat="1" ht="27" customHeight="1">
      <c r="A12" s="42" t="s">
        <v>629</v>
      </c>
      <c r="B12" s="40">
        <f t="shared" si="1"/>
        <v>51737</v>
      </c>
      <c r="C12" s="40">
        <v>19965</v>
      </c>
      <c r="D12" s="40">
        <v>28469</v>
      </c>
      <c r="E12" s="40">
        <v>3303</v>
      </c>
      <c r="F12" s="40">
        <v>0</v>
      </c>
      <c r="G12" s="40"/>
      <c r="H12" s="40">
        <v>0</v>
      </c>
      <c r="I12" s="40">
        <v>0</v>
      </c>
      <c r="J12" s="40">
        <v>0</v>
      </c>
    </row>
    <row r="13" spans="1:10" s="4" customFormat="1" ht="27" customHeight="1">
      <c r="A13" s="39" t="s">
        <v>630</v>
      </c>
      <c r="B13" s="40">
        <f t="shared" si="1"/>
        <v>0</v>
      </c>
      <c r="C13" s="40">
        <v>0</v>
      </c>
      <c r="D13" s="40"/>
      <c r="E13" s="40">
        <v>0</v>
      </c>
      <c r="F13" s="40">
        <v>0</v>
      </c>
      <c r="G13" s="40"/>
      <c r="H13" s="40">
        <v>0</v>
      </c>
      <c r="I13" s="40">
        <v>0</v>
      </c>
      <c r="J13" s="40">
        <v>0</v>
      </c>
    </row>
    <row r="14" spans="1:10" s="4" customFormat="1" ht="27" customHeight="1">
      <c r="A14" s="41" t="s">
        <v>631</v>
      </c>
      <c r="B14" s="40">
        <f t="shared" si="1"/>
        <v>245</v>
      </c>
      <c r="C14" s="40">
        <v>244</v>
      </c>
      <c r="D14" s="40"/>
      <c r="E14" s="40">
        <v>1</v>
      </c>
      <c r="F14" s="40">
        <v>0</v>
      </c>
      <c r="G14" s="40"/>
      <c r="H14" s="40">
        <v>0</v>
      </c>
      <c r="I14" s="40">
        <v>0</v>
      </c>
      <c r="J14" s="40">
        <v>0</v>
      </c>
    </row>
    <row r="15" spans="1:10" s="25" customFormat="1" ht="27" customHeight="1">
      <c r="A15" s="37" t="s">
        <v>632</v>
      </c>
      <c r="B15" s="43">
        <f t="shared" si="1"/>
        <v>1492</v>
      </c>
      <c r="C15" s="43">
        <f aca="true" t="shared" si="3" ref="C15:J15">C5-C11</f>
        <v>-1218</v>
      </c>
      <c r="D15" s="38">
        <f t="shared" si="3"/>
        <v>1789</v>
      </c>
      <c r="E15" s="38">
        <f t="shared" si="3"/>
        <v>921</v>
      </c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38">
        <f t="shared" si="3"/>
        <v>0</v>
      </c>
    </row>
    <row r="16" spans="1:10" s="25" customFormat="1" ht="27" customHeight="1">
      <c r="A16" s="37" t="s">
        <v>633</v>
      </c>
      <c r="B16" s="38">
        <f t="shared" si="1"/>
        <v>14125</v>
      </c>
      <c r="C16" s="38">
        <v>4560</v>
      </c>
      <c r="D16" s="38">
        <v>1789</v>
      </c>
      <c r="E16" s="38">
        <v>7776</v>
      </c>
      <c r="F16" s="38">
        <v>0</v>
      </c>
      <c r="G16" s="38"/>
      <c r="H16" s="38">
        <v>0</v>
      </c>
      <c r="I16" s="38">
        <v>0</v>
      </c>
      <c r="J16" s="38">
        <v>0</v>
      </c>
    </row>
  </sheetData>
  <sheetProtection/>
  <mergeCells count="2">
    <mergeCell ref="A2:J2"/>
    <mergeCell ref="I3:J3"/>
  </mergeCells>
  <printOptions/>
  <pageMargins left="0.5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Normal="85" zoomScaleSheetLayoutView="100" workbookViewId="0" topLeftCell="A1">
      <selection activeCell="F8" sqref="F8"/>
    </sheetView>
  </sheetViews>
  <sheetFormatPr defaultColWidth="9.00390625" defaultRowHeight="14.25"/>
  <cols>
    <col min="1" max="1" width="27.875" style="0" customWidth="1"/>
    <col min="2" max="2" width="3.875" style="7" customWidth="1"/>
    <col min="3" max="4" width="3.875" style="0" customWidth="1"/>
    <col min="5" max="6" width="7.625" style="0" customWidth="1"/>
    <col min="7" max="7" width="3.875" style="0" customWidth="1"/>
    <col min="8" max="8" width="5.875" style="0" customWidth="1"/>
    <col min="9" max="9" width="29.25390625" style="0" customWidth="1"/>
    <col min="10" max="10" width="3.875" style="7" customWidth="1"/>
    <col min="11" max="12" width="3.875" style="0" customWidth="1"/>
    <col min="13" max="13" width="7.625" style="0" customWidth="1"/>
    <col min="14" max="15" width="3.875" style="0" customWidth="1"/>
    <col min="16" max="16" width="7.125" style="0" customWidth="1"/>
  </cols>
  <sheetData>
    <row r="1" spans="1:10" s="1" customFormat="1" ht="16.5" customHeight="1">
      <c r="A1" s="8" t="s">
        <v>634</v>
      </c>
      <c r="B1" s="9"/>
      <c r="J1" s="9"/>
    </row>
    <row r="2" spans="1:16" s="2" customFormat="1" ht="24.75" customHeight="1">
      <c r="A2" s="10" t="s">
        <v>635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3" customFormat="1" ht="14.25">
      <c r="B3" s="11"/>
      <c r="J3" s="11"/>
      <c r="P3" s="19" t="s">
        <v>2</v>
      </c>
    </row>
    <row r="4" spans="1:16" s="4" customFormat="1" ht="18.75">
      <c r="A4" s="12" t="s">
        <v>636</v>
      </c>
      <c r="B4" s="12"/>
      <c r="C4" s="12"/>
      <c r="D4" s="12"/>
      <c r="E4" s="12"/>
      <c r="F4" s="12"/>
      <c r="G4" s="12"/>
      <c r="H4" s="12"/>
      <c r="I4" s="12" t="s">
        <v>637</v>
      </c>
      <c r="J4" s="12"/>
      <c r="K4" s="12"/>
      <c r="L4" s="12"/>
      <c r="M4" s="12"/>
      <c r="N4" s="12"/>
      <c r="O4" s="12"/>
      <c r="P4" s="12"/>
    </row>
    <row r="5" spans="1:16" s="5" customFormat="1" ht="18.75">
      <c r="A5" s="13" t="s">
        <v>612</v>
      </c>
      <c r="B5" s="13" t="s">
        <v>638</v>
      </c>
      <c r="C5" s="13" t="s">
        <v>549</v>
      </c>
      <c r="D5" s="13"/>
      <c r="E5" s="13"/>
      <c r="F5" s="13" t="s">
        <v>67</v>
      </c>
      <c r="G5" s="13"/>
      <c r="H5" s="13"/>
      <c r="I5" s="13" t="s">
        <v>612</v>
      </c>
      <c r="J5" s="13" t="s">
        <v>638</v>
      </c>
      <c r="K5" s="13" t="s">
        <v>549</v>
      </c>
      <c r="L5" s="13"/>
      <c r="M5" s="13"/>
      <c r="N5" s="13" t="s">
        <v>67</v>
      </c>
      <c r="O5" s="13"/>
      <c r="P5" s="13"/>
    </row>
    <row r="6" spans="1:16" s="5" customFormat="1" ht="56.25">
      <c r="A6" s="13"/>
      <c r="B6" s="13"/>
      <c r="C6" s="13" t="s">
        <v>613</v>
      </c>
      <c r="D6" s="13" t="s">
        <v>639</v>
      </c>
      <c r="E6" s="13" t="s">
        <v>640</v>
      </c>
      <c r="F6" s="13" t="s">
        <v>613</v>
      </c>
      <c r="G6" s="13" t="s">
        <v>639</v>
      </c>
      <c r="H6" s="13" t="s">
        <v>640</v>
      </c>
      <c r="I6" s="13"/>
      <c r="J6" s="13"/>
      <c r="K6" s="13" t="s">
        <v>613</v>
      </c>
      <c r="L6" s="13" t="s">
        <v>639</v>
      </c>
      <c r="M6" s="13" t="s">
        <v>640</v>
      </c>
      <c r="N6" s="13" t="s">
        <v>613</v>
      </c>
      <c r="O6" s="13" t="s">
        <v>639</v>
      </c>
      <c r="P6" s="13" t="s">
        <v>640</v>
      </c>
    </row>
    <row r="7" spans="1:16" s="6" customFormat="1" ht="18.75">
      <c r="A7" s="14" t="s">
        <v>641</v>
      </c>
      <c r="B7" s="14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 t="s">
        <v>641</v>
      </c>
      <c r="J7" s="14"/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6" s="6" customFormat="1" ht="37.5">
      <c r="A8" s="15" t="s">
        <v>642</v>
      </c>
      <c r="B8" s="14">
        <v>1</v>
      </c>
      <c r="C8" s="15"/>
      <c r="D8" s="15"/>
      <c r="E8" s="15"/>
      <c r="F8" s="15"/>
      <c r="G8" s="15"/>
      <c r="H8" s="15"/>
      <c r="I8" s="15" t="s">
        <v>643</v>
      </c>
      <c r="J8" s="14">
        <v>12</v>
      </c>
      <c r="K8" s="15"/>
      <c r="L8" s="15"/>
      <c r="M8" s="15"/>
      <c r="N8" s="15"/>
      <c r="O8" s="15"/>
      <c r="P8" s="15"/>
    </row>
    <row r="9" spans="1:16" s="6" customFormat="1" ht="18.75">
      <c r="A9" s="15" t="s">
        <v>644</v>
      </c>
      <c r="B9" s="14">
        <v>2</v>
      </c>
      <c r="C9" s="15"/>
      <c r="D9" s="15"/>
      <c r="E9" s="15"/>
      <c r="F9" s="15"/>
      <c r="G9" s="15"/>
      <c r="H9" s="15"/>
      <c r="I9" s="15" t="s">
        <v>645</v>
      </c>
      <c r="J9" s="14">
        <v>13</v>
      </c>
      <c r="K9" s="15"/>
      <c r="L9" s="15"/>
      <c r="M9" s="15"/>
      <c r="N9" s="15"/>
      <c r="O9" s="15"/>
      <c r="P9" s="15"/>
    </row>
    <row r="10" spans="1:16" s="6" customFormat="1" ht="18.75">
      <c r="A10" s="15" t="s">
        <v>646</v>
      </c>
      <c r="B10" s="14">
        <v>3</v>
      </c>
      <c r="C10" s="15"/>
      <c r="D10" s="15"/>
      <c r="E10" s="15"/>
      <c r="F10" s="15"/>
      <c r="G10" s="15"/>
      <c r="H10" s="15"/>
      <c r="I10" s="15" t="s">
        <v>647</v>
      </c>
      <c r="J10" s="14">
        <v>14</v>
      </c>
      <c r="K10" s="15"/>
      <c r="L10" s="15"/>
      <c r="M10" s="15"/>
      <c r="N10" s="15"/>
      <c r="O10" s="15"/>
      <c r="P10" s="15"/>
    </row>
    <row r="11" spans="1:16" s="6" customFormat="1" ht="37.5">
      <c r="A11" s="15" t="s">
        <v>648</v>
      </c>
      <c r="B11" s="14">
        <v>4</v>
      </c>
      <c r="C11" s="15"/>
      <c r="D11" s="15"/>
      <c r="E11" s="15"/>
      <c r="F11" s="15"/>
      <c r="G11" s="15"/>
      <c r="H11" s="15"/>
      <c r="I11" s="15" t="s">
        <v>649</v>
      </c>
      <c r="J11" s="14">
        <v>15</v>
      </c>
      <c r="K11" s="15"/>
      <c r="L11" s="15"/>
      <c r="M11" s="15"/>
      <c r="N11" s="15"/>
      <c r="O11" s="15"/>
      <c r="P11" s="15"/>
    </row>
    <row r="12" spans="1:16" s="6" customFormat="1" ht="37.5">
      <c r="A12" s="16" t="s">
        <v>650</v>
      </c>
      <c r="B12" s="14">
        <v>5</v>
      </c>
      <c r="C12" s="14"/>
      <c r="D12" s="14"/>
      <c r="E12" s="14"/>
      <c r="F12" s="14"/>
      <c r="G12" s="14"/>
      <c r="H12" s="15"/>
      <c r="I12" s="15" t="s">
        <v>651</v>
      </c>
      <c r="J12" s="14">
        <v>16</v>
      </c>
      <c r="K12" s="15"/>
      <c r="L12" s="15"/>
      <c r="M12" s="15"/>
      <c r="N12" s="15"/>
      <c r="O12" s="15"/>
      <c r="P12" s="15"/>
    </row>
    <row r="13" spans="1:16" s="6" customFormat="1" ht="37.5">
      <c r="A13" s="14" t="s">
        <v>652</v>
      </c>
      <c r="B13" s="14">
        <v>6</v>
      </c>
      <c r="C13" s="14"/>
      <c r="D13" s="14"/>
      <c r="E13" s="14"/>
      <c r="F13" s="14"/>
      <c r="G13" s="14"/>
      <c r="H13" s="15"/>
      <c r="I13" s="16" t="s">
        <v>653</v>
      </c>
      <c r="J13" s="14">
        <v>17</v>
      </c>
      <c r="K13" s="14"/>
      <c r="L13" s="14"/>
      <c r="M13" s="14" t="s">
        <v>654</v>
      </c>
      <c r="N13" s="14"/>
      <c r="O13" s="14"/>
      <c r="P13" s="14" t="s">
        <v>654</v>
      </c>
    </row>
    <row r="14" spans="1:16" s="6" customFormat="1" ht="37.5">
      <c r="A14" s="17"/>
      <c r="B14" s="14">
        <v>7</v>
      </c>
      <c r="C14" s="17"/>
      <c r="D14" s="17"/>
      <c r="E14" s="17"/>
      <c r="F14" s="17"/>
      <c r="G14" s="17"/>
      <c r="H14" s="17"/>
      <c r="I14" s="15" t="s">
        <v>655</v>
      </c>
      <c r="J14" s="14">
        <v>18</v>
      </c>
      <c r="K14" s="15"/>
      <c r="L14" s="15"/>
      <c r="M14" s="15"/>
      <c r="N14" s="15"/>
      <c r="O14" s="15"/>
      <c r="P14" s="15"/>
    </row>
    <row r="15" spans="1:16" s="6" customFormat="1" ht="18.75">
      <c r="A15" s="14"/>
      <c r="B15" s="14">
        <v>8</v>
      </c>
      <c r="C15" s="14"/>
      <c r="D15" s="14"/>
      <c r="E15" s="14"/>
      <c r="F15" s="14"/>
      <c r="G15" s="14"/>
      <c r="H15" s="15"/>
      <c r="I15" s="15"/>
      <c r="J15" s="14">
        <v>19</v>
      </c>
      <c r="K15" s="15"/>
      <c r="L15" s="15"/>
      <c r="M15" s="15"/>
      <c r="N15" s="15"/>
      <c r="O15" s="15"/>
      <c r="P15" s="15"/>
    </row>
    <row r="16" spans="1:16" s="6" customFormat="1" ht="18.75">
      <c r="A16" s="14" t="s">
        <v>656</v>
      </c>
      <c r="B16" s="14">
        <v>9</v>
      </c>
      <c r="C16" s="14"/>
      <c r="D16" s="14"/>
      <c r="E16" s="14"/>
      <c r="F16" s="14"/>
      <c r="G16" s="14"/>
      <c r="H16" s="15"/>
      <c r="I16" s="14" t="s">
        <v>657</v>
      </c>
      <c r="J16" s="14">
        <v>20</v>
      </c>
      <c r="K16" s="14"/>
      <c r="L16" s="14"/>
      <c r="M16" s="14"/>
      <c r="N16" s="15"/>
      <c r="O16" s="15"/>
      <c r="P16" s="15"/>
    </row>
    <row r="17" spans="1:16" s="6" customFormat="1" ht="18.75">
      <c r="A17" s="16" t="s">
        <v>658</v>
      </c>
      <c r="B17" s="14">
        <v>10</v>
      </c>
      <c r="C17" s="15"/>
      <c r="D17" s="15"/>
      <c r="E17" s="15"/>
      <c r="F17" s="15"/>
      <c r="G17" s="15"/>
      <c r="H17" s="15"/>
      <c r="I17" s="15" t="s">
        <v>659</v>
      </c>
      <c r="J17" s="14">
        <v>21</v>
      </c>
      <c r="K17" s="15"/>
      <c r="L17" s="15"/>
      <c r="M17" s="15"/>
      <c r="N17" s="14"/>
      <c r="O17" s="14"/>
      <c r="P17" s="14"/>
    </row>
    <row r="18" spans="1:16" s="6" customFormat="1" ht="18.75">
      <c r="A18" s="14" t="s">
        <v>660</v>
      </c>
      <c r="B18" s="14">
        <v>11</v>
      </c>
      <c r="C18" s="14"/>
      <c r="D18" s="14"/>
      <c r="E18" s="14"/>
      <c r="F18" s="14"/>
      <c r="G18" s="14"/>
      <c r="H18" s="15"/>
      <c r="I18" s="14" t="s">
        <v>661</v>
      </c>
      <c r="J18" s="14">
        <v>22</v>
      </c>
      <c r="K18" s="14"/>
      <c r="L18" s="14"/>
      <c r="M18" s="14"/>
      <c r="N18" s="14"/>
      <c r="O18" s="14"/>
      <c r="P18" s="15"/>
    </row>
    <row r="19" spans="1:16" s="6" customFormat="1" ht="18.75">
      <c r="A19" s="18" t="s">
        <v>662</v>
      </c>
      <c r="B19" s="18"/>
      <c r="C19" s="18"/>
      <c r="D19" s="18"/>
      <c r="E19" s="18"/>
      <c r="F19" s="18"/>
      <c r="G19" s="18"/>
      <c r="H19" s="18"/>
      <c r="I19" s="20"/>
      <c r="J19" s="21"/>
      <c r="K19" s="20"/>
      <c r="L19" s="20"/>
      <c r="M19" s="20"/>
      <c r="N19" s="20"/>
      <c r="O19" s="20"/>
      <c r="P19" s="20"/>
    </row>
  </sheetData>
  <sheetProtection selectLockedCells="1"/>
  <mergeCells count="12">
    <mergeCell ref="A2:P2"/>
    <mergeCell ref="A4:H4"/>
    <mergeCell ref="I4:P4"/>
    <mergeCell ref="C5:E5"/>
    <mergeCell ref="F5:H5"/>
    <mergeCell ref="K5:M5"/>
    <mergeCell ref="N5:P5"/>
    <mergeCell ref="A19:H19"/>
    <mergeCell ref="A5:A6"/>
    <mergeCell ref="B5:B6"/>
    <mergeCell ref="I5:I6"/>
    <mergeCell ref="J5:J6"/>
  </mergeCells>
  <printOptions/>
  <pageMargins left="0.43" right="0.2" top="0.37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透彻的水</cp:lastModifiedBy>
  <cp:lastPrinted>2016-06-13T00:23:39Z</cp:lastPrinted>
  <dcterms:created xsi:type="dcterms:W3CDTF">2016-05-13T09:18:25Z</dcterms:created>
  <dcterms:modified xsi:type="dcterms:W3CDTF">2018-03-28T01:45:16Z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